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reddy\DEPT\PHIBCS\PHI\Publications\Health Topic\Workforce\Workforce - Quarterly update to staff in Post, Vacancies and Turnover\2019-12-03\Tables\"/>
    </mc:Choice>
  </mc:AlternateContent>
  <bookViews>
    <workbookView xWindow="0" yWindow="0" windowWidth="20730" windowHeight="11760" tabRatio="676"/>
  </bookViews>
  <sheets>
    <sheet name="Welcome" sheetId="27" r:id="rId1"/>
    <sheet name="NHS Board" sheetId="8" r:id="rId2"/>
    <sheet name="NHS Board Chart" sheetId="30" r:id="rId3"/>
    <sheet name="Board Data" sheetId="31" state="hidden" r:id="rId4"/>
    <sheet name="Chart Data" sheetId="32" state="hidden" r:id="rId5"/>
  </sheets>
  <definedNames>
    <definedName name="chart">'Chart Data'!$B:$IV</definedName>
    <definedName name="chartdata">'Board Data'!$B$60:$EC$86</definedName>
    <definedName name="rates">'Board Data'!$B$60:$IV$86</definedName>
    <definedName name="Year">'NHS Board Chart'!$T$45:$U$57</definedName>
  </definedNames>
  <calcPr calcId="162913"/>
</workbook>
</file>

<file path=xl/calcChain.xml><?xml version="1.0" encoding="utf-8"?>
<calcChain xmlns="http://schemas.openxmlformats.org/spreadsheetml/2006/main">
  <c r="P1" i="30" l="1"/>
  <c r="T1" i="8"/>
  <c r="W45" i="30" l="1"/>
  <c r="X33" i="30" s="1"/>
  <c r="T8" i="8"/>
  <c r="T9" i="8"/>
  <c r="T10" i="8"/>
  <c r="T11" i="8"/>
  <c r="T12" i="8"/>
  <c r="T13" i="8"/>
  <c r="T14" i="8"/>
  <c r="T15" i="8"/>
  <c r="T16" i="8"/>
  <c r="T17" i="8"/>
  <c r="T18" i="8"/>
  <c r="T20" i="8"/>
  <c r="T21" i="8"/>
  <c r="T22" i="8"/>
  <c r="T23" i="8"/>
  <c r="T24" i="8"/>
  <c r="T26" i="8"/>
  <c r="T27" i="8"/>
  <c r="T28" i="8"/>
  <c r="T29" i="8"/>
  <c r="T30" i="8"/>
  <c r="T31" i="8"/>
  <c r="T32" i="8"/>
  <c r="T33" i="8"/>
  <c r="P110" i="31"/>
  <c r="P103" i="31"/>
  <c r="P104" i="31"/>
  <c r="P105" i="31"/>
  <c r="P106" i="31"/>
  <c r="P96" i="31"/>
  <c r="P97" i="31"/>
  <c r="P111" i="31" s="1"/>
  <c r="P98" i="31"/>
  <c r="P99" i="31"/>
  <c r="P113" i="31"/>
  <c r="D103" i="31"/>
  <c r="E103" i="31"/>
  <c r="F103" i="31"/>
  <c r="G103" i="31"/>
  <c r="H103" i="31"/>
  <c r="H110" i="31" s="1"/>
  <c r="I103" i="31"/>
  <c r="J103" i="31"/>
  <c r="K103" i="31"/>
  <c r="L103" i="31"/>
  <c r="M103" i="31"/>
  <c r="N103" i="31"/>
  <c r="O103" i="31"/>
  <c r="D104" i="31"/>
  <c r="E104" i="31"/>
  <c r="F104" i="31"/>
  <c r="G104" i="31"/>
  <c r="H104" i="31"/>
  <c r="I104" i="31"/>
  <c r="J104" i="31"/>
  <c r="K104" i="31"/>
  <c r="L104" i="31"/>
  <c r="M104" i="31"/>
  <c r="N104" i="31"/>
  <c r="O104" i="31"/>
  <c r="D105" i="31"/>
  <c r="E105" i="31"/>
  <c r="F105" i="31"/>
  <c r="G105" i="31"/>
  <c r="H105" i="31"/>
  <c r="I105" i="31"/>
  <c r="J105" i="31"/>
  <c r="K105" i="31"/>
  <c r="L105" i="31"/>
  <c r="M105" i="31"/>
  <c r="N105" i="31"/>
  <c r="O105" i="31"/>
  <c r="O112" i="31" s="1"/>
  <c r="D106" i="31"/>
  <c r="E106" i="31"/>
  <c r="F106" i="31"/>
  <c r="F113" i="31" s="1"/>
  <c r="G106" i="31"/>
  <c r="H106" i="31"/>
  <c r="I106" i="31"/>
  <c r="J106" i="31"/>
  <c r="K106" i="31"/>
  <c r="L106" i="31"/>
  <c r="M106" i="31"/>
  <c r="N106" i="31"/>
  <c r="O106" i="31"/>
  <c r="C105" i="31"/>
  <c r="C106" i="31"/>
  <c r="C104" i="31"/>
  <c r="C103" i="31"/>
  <c r="M96" i="31"/>
  <c r="M110" i="31" s="1"/>
  <c r="N96" i="31"/>
  <c r="N110" i="31" s="1"/>
  <c r="O96" i="31"/>
  <c r="O110" i="31" s="1"/>
  <c r="M97" i="31"/>
  <c r="M111" i="31" s="1"/>
  <c r="N97" i="31"/>
  <c r="N111" i="31" s="1"/>
  <c r="O97" i="31"/>
  <c r="M98" i="31"/>
  <c r="M112" i="31"/>
  <c r="N98" i="31"/>
  <c r="O98" i="31"/>
  <c r="M99" i="31"/>
  <c r="M113" i="31" s="1"/>
  <c r="N99" i="31"/>
  <c r="N113" i="31" s="1"/>
  <c r="O99" i="31"/>
  <c r="O113" i="31" s="1"/>
  <c r="D96" i="31"/>
  <c r="D110" i="31" s="1"/>
  <c r="E96" i="31"/>
  <c r="E110" i="31" s="1"/>
  <c r="F96" i="31"/>
  <c r="F110" i="31"/>
  <c r="G96" i="31"/>
  <c r="H96" i="31"/>
  <c r="I96" i="31"/>
  <c r="I110" i="31" s="1"/>
  <c r="J96" i="31"/>
  <c r="J110" i="31" s="1"/>
  <c r="K96" i="31"/>
  <c r="L96" i="31"/>
  <c r="L110" i="31" s="1"/>
  <c r="D97" i="31"/>
  <c r="E97" i="31"/>
  <c r="E111" i="31"/>
  <c r="F97" i="31"/>
  <c r="F111" i="31" s="1"/>
  <c r="G97" i="31"/>
  <c r="G111" i="31" s="1"/>
  <c r="H97" i="31"/>
  <c r="H111" i="31" s="1"/>
  <c r="I97" i="31"/>
  <c r="I111" i="31" s="1"/>
  <c r="J97" i="31"/>
  <c r="K97" i="31"/>
  <c r="K111" i="31" s="1"/>
  <c r="L97" i="31"/>
  <c r="L111" i="31" s="1"/>
  <c r="D98" i="31"/>
  <c r="D112" i="31" s="1"/>
  <c r="E98" i="31"/>
  <c r="E112" i="31" s="1"/>
  <c r="F98" i="31"/>
  <c r="G98" i="31"/>
  <c r="G112" i="31"/>
  <c r="H98" i="31"/>
  <c r="H112" i="31" s="1"/>
  <c r="I98" i="31"/>
  <c r="I112" i="31"/>
  <c r="J98" i="31"/>
  <c r="J112" i="31" s="1"/>
  <c r="K98" i="31"/>
  <c r="K112" i="31" s="1"/>
  <c r="L98" i="31"/>
  <c r="L112" i="31" s="1"/>
  <c r="D99" i="31"/>
  <c r="D113" i="31" s="1"/>
  <c r="E99" i="31"/>
  <c r="E113" i="31" s="1"/>
  <c r="F99" i="31"/>
  <c r="G99" i="31"/>
  <c r="G113" i="31" s="1"/>
  <c r="H99" i="31"/>
  <c r="H113" i="31" s="1"/>
  <c r="I99" i="31"/>
  <c r="I113" i="31" s="1"/>
  <c r="J99" i="31"/>
  <c r="J113" i="31" s="1"/>
  <c r="K99" i="31"/>
  <c r="K113" i="31" s="1"/>
  <c r="L99" i="31"/>
  <c r="L113" i="31" s="1"/>
  <c r="C98" i="31"/>
  <c r="C99" i="31"/>
  <c r="C97" i="31"/>
  <c r="C96" i="31"/>
  <c r="C110" i="31"/>
  <c r="S8" i="8"/>
  <c r="S9" i="8"/>
  <c r="S10" i="8"/>
  <c r="S11" i="8"/>
  <c r="S12" i="8"/>
  <c r="S13" i="8"/>
  <c r="S14" i="8"/>
  <c r="S15" i="8"/>
  <c r="S16" i="8"/>
  <c r="S17" i="8"/>
  <c r="S18" i="8"/>
  <c r="S20" i="8"/>
  <c r="S21" i="8"/>
  <c r="S22" i="8"/>
  <c r="S23" i="8"/>
  <c r="S24" i="8"/>
  <c r="S26" i="8"/>
  <c r="S27" i="8"/>
  <c r="S28" i="8"/>
  <c r="S29" i="8"/>
  <c r="S30" i="8"/>
  <c r="S31" i="8"/>
  <c r="S32" i="8"/>
  <c r="S33" i="8"/>
  <c r="A202" i="32"/>
  <c r="C202" i="32" s="1"/>
  <c r="R8" i="8"/>
  <c r="R9" i="8"/>
  <c r="R10" i="8"/>
  <c r="R11" i="8"/>
  <c r="R12" i="8"/>
  <c r="R13" i="8"/>
  <c r="R14" i="8"/>
  <c r="R15" i="8"/>
  <c r="R16" i="8"/>
  <c r="R17" i="8"/>
  <c r="R18" i="8"/>
  <c r="R20" i="8"/>
  <c r="R21" i="8"/>
  <c r="R22" i="8"/>
  <c r="R23" i="8"/>
  <c r="R24" i="8"/>
  <c r="R26" i="8"/>
  <c r="R27" i="8"/>
  <c r="R28" i="8"/>
  <c r="R29" i="8"/>
  <c r="R30" i="8"/>
  <c r="R31" i="8"/>
  <c r="R32" i="8"/>
  <c r="R33" i="8"/>
  <c r="T12" i="30"/>
  <c r="D202" i="32"/>
  <c r="Q8" i="8"/>
  <c r="Q9" i="8"/>
  <c r="Q10" i="8"/>
  <c r="Q11" i="8"/>
  <c r="Q12" i="8"/>
  <c r="Q13" i="8"/>
  <c r="Q14" i="8"/>
  <c r="Q15" i="8"/>
  <c r="Q16" i="8"/>
  <c r="Q17" i="8"/>
  <c r="Q18" i="8"/>
  <c r="Q20" i="8"/>
  <c r="Q21" i="8"/>
  <c r="Q22" i="8"/>
  <c r="Q23" i="8"/>
  <c r="Q24" i="8"/>
  <c r="Q26" i="8"/>
  <c r="Q27" i="8"/>
  <c r="Q28" i="8"/>
  <c r="Q29" i="8"/>
  <c r="Q30" i="8"/>
  <c r="Q31" i="8"/>
  <c r="Q32" i="8"/>
  <c r="Q33" i="8"/>
  <c r="D203" i="32"/>
  <c r="D204" i="32"/>
  <c r="D205" i="32"/>
  <c r="D206" i="32"/>
  <c r="D207" i="32"/>
  <c r="D208" i="32"/>
  <c r="D209" i="32"/>
  <c r="D210" i="32"/>
  <c r="D211" i="32"/>
  <c r="D212" i="32"/>
  <c r="D213" i="32"/>
  <c r="D214" i="32"/>
  <c r="D215" i="32"/>
  <c r="D216" i="32"/>
  <c r="D217" i="32"/>
  <c r="D218" i="32"/>
  <c r="D219" i="32"/>
  <c r="D220" i="32"/>
  <c r="D221" i="32"/>
  <c r="D222" i="32"/>
  <c r="D223" i="32"/>
  <c r="A223" i="32"/>
  <c r="C223" i="32" s="1"/>
  <c r="A222" i="32"/>
  <c r="C222" i="32" s="1"/>
  <c r="A221" i="32"/>
  <c r="C221" i="32" s="1"/>
  <c r="A220" i="32"/>
  <c r="C220" i="32" s="1"/>
  <c r="A219" i="32"/>
  <c r="C219" i="32" s="1"/>
  <c r="A218" i="32"/>
  <c r="C218" i="32" s="1"/>
  <c r="A217" i="32"/>
  <c r="C217" i="32" s="1"/>
  <c r="A216" i="32"/>
  <c r="C216" i="32" s="1"/>
  <c r="A215" i="32"/>
  <c r="C215" i="32" s="1"/>
  <c r="A214" i="32"/>
  <c r="C214" i="32" s="1"/>
  <c r="A213" i="32"/>
  <c r="C213" i="32" s="1"/>
  <c r="A212" i="32"/>
  <c r="C212" i="32" s="1"/>
  <c r="A211" i="32"/>
  <c r="C211" i="32" s="1"/>
  <c r="A210" i="32"/>
  <c r="C210" i="32" s="1"/>
  <c r="A209" i="32"/>
  <c r="C209" i="32" s="1"/>
  <c r="A208" i="32"/>
  <c r="C208" i="32" s="1"/>
  <c r="A207" i="32"/>
  <c r="C207" i="32" s="1"/>
  <c r="A206" i="32"/>
  <c r="C206" i="32" s="1"/>
  <c r="A205" i="32"/>
  <c r="C205" i="32" s="1"/>
  <c r="A204" i="32"/>
  <c r="C204" i="32" s="1"/>
  <c r="A203" i="32"/>
  <c r="C203" i="32"/>
  <c r="D180" i="32"/>
  <c r="D181" i="32"/>
  <c r="D182" i="32"/>
  <c r="D183" i="32"/>
  <c r="D184" i="32"/>
  <c r="D185" i="32"/>
  <c r="D186" i="32"/>
  <c r="D187" i="32"/>
  <c r="D188" i="32"/>
  <c r="D189" i="32"/>
  <c r="D190" i="32"/>
  <c r="D191" i="32"/>
  <c r="D192" i="32"/>
  <c r="D193" i="32"/>
  <c r="D194" i="32"/>
  <c r="D195" i="32"/>
  <c r="D196" i="32"/>
  <c r="D197" i="32"/>
  <c r="D198" i="32"/>
  <c r="D199" i="32"/>
  <c r="D200" i="32"/>
  <c r="D179" i="32"/>
  <c r="A179" i="32"/>
  <c r="C179" i="32" s="1"/>
  <c r="A200" i="32"/>
  <c r="C200" i="32" s="1"/>
  <c r="A199" i="32"/>
  <c r="C199" i="32" s="1"/>
  <c r="A198" i="32"/>
  <c r="C198" i="32" s="1"/>
  <c r="A197" i="32"/>
  <c r="C197" i="32" s="1"/>
  <c r="A196" i="32"/>
  <c r="C196" i="32" s="1"/>
  <c r="A195" i="32"/>
  <c r="C195" i="32" s="1"/>
  <c r="A194" i="32"/>
  <c r="C194" i="32" s="1"/>
  <c r="A193" i="32"/>
  <c r="C193" i="32"/>
  <c r="A192" i="32"/>
  <c r="C192" i="32" s="1"/>
  <c r="A191" i="32"/>
  <c r="C191" i="32"/>
  <c r="A190" i="32"/>
  <c r="C190" i="32" s="1"/>
  <c r="A189" i="32"/>
  <c r="C189" i="32"/>
  <c r="A188" i="32"/>
  <c r="C188" i="32" s="1"/>
  <c r="A187" i="32"/>
  <c r="C187" i="32"/>
  <c r="A186" i="32"/>
  <c r="C186" i="32" s="1"/>
  <c r="A185" i="32"/>
  <c r="C185" i="32"/>
  <c r="A184" i="32"/>
  <c r="C184" i="32" s="1"/>
  <c r="A183" i="32"/>
  <c r="C183" i="32"/>
  <c r="A182" i="32"/>
  <c r="C182" i="32" s="1"/>
  <c r="A181" i="32"/>
  <c r="C181" i="32"/>
  <c r="A180" i="32"/>
  <c r="C180" i="32" s="1"/>
  <c r="P18" i="8"/>
  <c r="P8" i="8"/>
  <c r="P9" i="8"/>
  <c r="P10" i="8"/>
  <c r="P11" i="8"/>
  <c r="P12" i="8"/>
  <c r="P13" i="8"/>
  <c r="P14" i="8"/>
  <c r="P15" i="8"/>
  <c r="P16" i="8"/>
  <c r="P17" i="8"/>
  <c r="P20" i="8"/>
  <c r="P22" i="8"/>
  <c r="P23" i="8"/>
  <c r="P24" i="8"/>
  <c r="P26" i="8"/>
  <c r="P27" i="8"/>
  <c r="P28" i="8"/>
  <c r="P29" i="8"/>
  <c r="P30" i="8"/>
  <c r="P31" i="8"/>
  <c r="P32" i="8"/>
  <c r="P33" i="8"/>
  <c r="O21" i="8"/>
  <c r="O10" i="8"/>
  <c r="O11" i="8"/>
  <c r="O12" i="8"/>
  <c r="O13" i="8"/>
  <c r="O14" i="8"/>
  <c r="O15" i="8"/>
  <c r="O16" i="8"/>
  <c r="O17" i="8"/>
  <c r="O18" i="8"/>
  <c r="O20" i="8"/>
  <c r="O22" i="8"/>
  <c r="O23" i="8"/>
  <c r="O24" i="8"/>
  <c r="O26" i="8"/>
  <c r="O27" i="8"/>
  <c r="O28" i="8"/>
  <c r="O29" i="8"/>
  <c r="O30" i="8"/>
  <c r="O31" i="8"/>
  <c r="O32" i="8"/>
  <c r="O9" i="8"/>
  <c r="O33" i="8"/>
  <c r="A156" i="32"/>
  <c r="C156" i="32" s="1"/>
  <c r="A157" i="32"/>
  <c r="C157" i="32"/>
  <c r="A158" i="32"/>
  <c r="C158" i="32" s="1"/>
  <c r="A159" i="32"/>
  <c r="C159" i="32"/>
  <c r="A160" i="32"/>
  <c r="C160" i="32" s="1"/>
  <c r="A161" i="32"/>
  <c r="C161" i="32"/>
  <c r="A162" i="32"/>
  <c r="C162" i="32" s="1"/>
  <c r="A163" i="32"/>
  <c r="C163" i="32"/>
  <c r="A164" i="32"/>
  <c r="C164" i="32" s="1"/>
  <c r="A165" i="32"/>
  <c r="C165" i="32"/>
  <c r="A166" i="32"/>
  <c r="C166" i="32" s="1"/>
  <c r="A167" i="32"/>
  <c r="C167" i="32"/>
  <c r="A168" i="32"/>
  <c r="C168" i="32" s="1"/>
  <c r="A169" i="32"/>
  <c r="C169" i="32"/>
  <c r="A170" i="32"/>
  <c r="C170" i="32" s="1"/>
  <c r="A171" i="32"/>
  <c r="C171" i="32"/>
  <c r="A172" i="32"/>
  <c r="C172" i="32" s="1"/>
  <c r="A173" i="32"/>
  <c r="C173" i="32"/>
  <c r="A174" i="32"/>
  <c r="C174" i="32" s="1"/>
  <c r="A175" i="32"/>
  <c r="C175" i="32"/>
  <c r="A176" i="32"/>
  <c r="C176" i="32" s="1"/>
  <c r="A177" i="32"/>
  <c r="C177" i="32"/>
  <c r="I83" i="31"/>
  <c r="M17" i="8" s="1"/>
  <c r="K55" i="31"/>
  <c r="K26" i="31"/>
  <c r="A134" i="32"/>
  <c r="C134" i="32" s="1"/>
  <c r="A135" i="32"/>
  <c r="C135" i="32"/>
  <c r="A136" i="32"/>
  <c r="C136" i="32" s="1"/>
  <c r="A137" i="32"/>
  <c r="C137" i="32"/>
  <c r="A138" i="32"/>
  <c r="C138" i="32" s="1"/>
  <c r="A139" i="32"/>
  <c r="C139" i="32"/>
  <c r="A140" i="32"/>
  <c r="C140" i="32" s="1"/>
  <c r="A141" i="32"/>
  <c r="C141" i="32"/>
  <c r="A142" i="32"/>
  <c r="C142" i="32" s="1"/>
  <c r="A143" i="32"/>
  <c r="C143" i="32"/>
  <c r="A144" i="32"/>
  <c r="C144" i="32" s="1"/>
  <c r="A145" i="32"/>
  <c r="C145" i="32"/>
  <c r="A146" i="32"/>
  <c r="C146" i="32" s="1"/>
  <c r="A147" i="32"/>
  <c r="C147" i="32"/>
  <c r="A148" i="32"/>
  <c r="C148" i="32" s="1"/>
  <c r="A149" i="32"/>
  <c r="C149" i="32"/>
  <c r="A150" i="32"/>
  <c r="C150" i="32" s="1"/>
  <c r="A151" i="32"/>
  <c r="C151" i="32"/>
  <c r="A152" i="32"/>
  <c r="C152" i="32" s="1"/>
  <c r="A153" i="32"/>
  <c r="C153" i="32"/>
  <c r="A154" i="32"/>
  <c r="C154" i="32" s="1"/>
  <c r="A133" i="32"/>
  <c r="C133" i="32"/>
  <c r="J55" i="31"/>
  <c r="J26" i="31"/>
  <c r="N18" i="8"/>
  <c r="N9" i="8"/>
  <c r="N21" i="8"/>
  <c r="N30" i="8"/>
  <c r="N29" i="8"/>
  <c r="N31" i="8"/>
  <c r="N33" i="8"/>
  <c r="N32" i="8"/>
  <c r="N28" i="8"/>
  <c r="N26" i="8"/>
  <c r="N27" i="8"/>
  <c r="N10" i="8"/>
  <c r="N20" i="8"/>
  <c r="N12" i="8"/>
  <c r="N22" i="8"/>
  <c r="N13" i="8"/>
  <c r="N14" i="8"/>
  <c r="N11" i="8"/>
  <c r="N15" i="8"/>
  <c r="N23" i="8"/>
  <c r="N16" i="8"/>
  <c r="N24" i="8"/>
  <c r="N17" i="8"/>
  <c r="M21" i="8"/>
  <c r="I70" i="31"/>
  <c r="M26" i="8"/>
  <c r="I71" i="31"/>
  <c r="M27" i="8" s="1"/>
  <c r="I72" i="31"/>
  <c r="M10" i="8"/>
  <c r="I73" i="31"/>
  <c r="M20" i="8" s="1"/>
  <c r="I74" i="31"/>
  <c r="M12" i="8"/>
  <c r="I75" i="31"/>
  <c r="M22" i="8" s="1"/>
  <c r="I76" i="31"/>
  <c r="M13" i="8"/>
  <c r="I77" i="31"/>
  <c r="M14" i="8" s="1"/>
  <c r="I78" i="31"/>
  <c r="M11" i="8"/>
  <c r="I79" i="31"/>
  <c r="M15" i="8" s="1"/>
  <c r="I80" i="31"/>
  <c r="M23" i="8"/>
  <c r="I81" i="31"/>
  <c r="M16" i="8" s="1"/>
  <c r="I82" i="31"/>
  <c r="M24" i="8"/>
  <c r="I84" i="31"/>
  <c r="M8" i="8" s="1"/>
  <c r="I63" i="31"/>
  <c r="M9" i="8"/>
  <c r="I64" i="31"/>
  <c r="M30" i="8" s="1"/>
  <c r="I65" i="31"/>
  <c r="M28" i="8"/>
  <c r="I66" i="31"/>
  <c r="M29" i="8" s="1"/>
  <c r="I67" i="31"/>
  <c r="M31" i="8"/>
  <c r="I68" i="31"/>
  <c r="M33" i="8" s="1"/>
  <c r="I69" i="31"/>
  <c r="M32" i="8"/>
  <c r="I62" i="31"/>
  <c r="M18" i="8" s="1"/>
  <c r="H84" i="31"/>
  <c r="L8" i="8"/>
  <c r="H83" i="31"/>
  <c r="L17" i="8" s="1"/>
  <c r="H82" i="31"/>
  <c r="L24" i="8"/>
  <c r="H81" i="31"/>
  <c r="L16" i="8" s="1"/>
  <c r="H80" i="31"/>
  <c r="L23" i="8"/>
  <c r="H79" i="31"/>
  <c r="L15" i="8" s="1"/>
  <c r="H78" i="31"/>
  <c r="L11" i="8"/>
  <c r="H77" i="31"/>
  <c r="L14" i="8" s="1"/>
  <c r="H76" i="31"/>
  <c r="L13" i="8"/>
  <c r="H75" i="31"/>
  <c r="L22" i="8" s="1"/>
  <c r="H74" i="31"/>
  <c r="H73" i="31"/>
  <c r="L20" i="8" s="1"/>
  <c r="H72" i="31"/>
  <c r="L10" i="8" s="1"/>
  <c r="H71" i="31"/>
  <c r="L27" i="8" s="1"/>
  <c r="H70" i="31"/>
  <c r="L26" i="8" s="1"/>
  <c r="H69" i="31"/>
  <c r="L32" i="8" s="1"/>
  <c r="H68" i="31"/>
  <c r="L33" i="8" s="1"/>
  <c r="H67" i="31"/>
  <c r="L31" i="8" s="1"/>
  <c r="H66" i="31"/>
  <c r="L29" i="8" s="1"/>
  <c r="H65" i="31"/>
  <c r="L28" i="8" s="1"/>
  <c r="H64" i="31"/>
  <c r="L30" i="8" s="1"/>
  <c r="H63" i="31"/>
  <c r="L9" i="8" s="1"/>
  <c r="H62" i="31"/>
  <c r="L18" i="8" s="1"/>
  <c r="L12" i="8"/>
  <c r="G84" i="31"/>
  <c r="K8" i="8" s="1"/>
  <c r="G83" i="31"/>
  <c r="K17" i="8"/>
  <c r="G82" i="31"/>
  <c r="K24" i="8" s="1"/>
  <c r="G81" i="31"/>
  <c r="K16" i="8"/>
  <c r="G80" i="31"/>
  <c r="K23" i="8" s="1"/>
  <c r="G79" i="31"/>
  <c r="K15" i="8"/>
  <c r="G78" i="31"/>
  <c r="K11" i="8" s="1"/>
  <c r="G77" i="31"/>
  <c r="K14" i="8"/>
  <c r="G76" i="31"/>
  <c r="K13" i="8" s="1"/>
  <c r="G75" i="31"/>
  <c r="K22" i="8"/>
  <c r="G74" i="31"/>
  <c r="K12" i="8" s="1"/>
  <c r="G73" i="31"/>
  <c r="K20" i="8"/>
  <c r="G72" i="31"/>
  <c r="K10" i="8" s="1"/>
  <c r="G71" i="31"/>
  <c r="K27" i="8"/>
  <c r="G70" i="31"/>
  <c r="K26" i="8" s="1"/>
  <c r="G69" i="31"/>
  <c r="K32" i="8"/>
  <c r="G68" i="31"/>
  <c r="K33" i="8" s="1"/>
  <c r="G67" i="31"/>
  <c r="K31" i="8"/>
  <c r="G66" i="31"/>
  <c r="K29" i="8" s="1"/>
  <c r="G65" i="31"/>
  <c r="K28" i="8"/>
  <c r="G64" i="31"/>
  <c r="K30" i="8" s="1"/>
  <c r="G63" i="31"/>
  <c r="K9" i="8"/>
  <c r="G62" i="31"/>
  <c r="K18" i="8" s="1"/>
  <c r="C86" i="31"/>
  <c r="G21" i="8"/>
  <c r="F84" i="31"/>
  <c r="F83" i="31"/>
  <c r="C66" i="32" s="1"/>
  <c r="B1" i="32"/>
  <c r="B2" i="32"/>
  <c r="B3" i="32"/>
  <c r="B4" i="32"/>
  <c r="B5" i="32"/>
  <c r="B6" i="32"/>
  <c r="B7" i="32"/>
  <c r="B8" i="32"/>
  <c r="B9" i="32"/>
  <c r="B10" i="32"/>
  <c r="B11" i="32"/>
  <c r="B12" i="32"/>
  <c r="B13" i="32"/>
  <c r="B14" i="32"/>
  <c r="B15" i="32"/>
  <c r="B16" i="32"/>
  <c r="B17" i="32"/>
  <c r="B18" i="32"/>
  <c r="B19" i="32"/>
  <c r="B20" i="32"/>
  <c r="B21" i="32"/>
  <c r="B22" i="32"/>
  <c r="B23" i="32"/>
  <c r="B24" i="32"/>
  <c r="B25" i="32"/>
  <c r="B26" i="32"/>
  <c r="B27" i="32"/>
  <c r="B28" i="32"/>
  <c r="B29" i="32"/>
  <c r="B30" i="32"/>
  <c r="B31" i="32"/>
  <c r="B32" i="32"/>
  <c r="B33" i="32"/>
  <c r="B34" i="32"/>
  <c r="B35" i="32"/>
  <c r="B36" i="32"/>
  <c r="B37" i="32"/>
  <c r="B38" i="32"/>
  <c r="B39" i="32"/>
  <c r="B40" i="32"/>
  <c r="B41" i="32"/>
  <c r="B42" i="32"/>
  <c r="B43" i="32"/>
  <c r="B44" i="32"/>
  <c r="B45" i="32"/>
  <c r="F62" i="31"/>
  <c r="C45" i="32" s="1"/>
  <c r="B46" i="32"/>
  <c r="B47" i="32"/>
  <c r="B48" i="32"/>
  <c r="B49" i="32"/>
  <c r="B50" i="32"/>
  <c r="B51" i="32"/>
  <c r="B52" i="32"/>
  <c r="B53" i="32"/>
  <c r="B54" i="32"/>
  <c r="B55" i="32"/>
  <c r="B56" i="32"/>
  <c r="B57" i="32"/>
  <c r="B58" i="32"/>
  <c r="B59" i="32"/>
  <c r="B60" i="32"/>
  <c r="B61" i="32"/>
  <c r="B62" i="32"/>
  <c r="B63" i="32"/>
  <c r="B64" i="32"/>
  <c r="B65" i="32"/>
  <c r="B66" i="32"/>
  <c r="D31" i="31"/>
  <c r="E31" i="31"/>
  <c r="F31" i="31"/>
  <c r="C31" i="31"/>
  <c r="D73" i="31"/>
  <c r="H20" i="8" s="1"/>
  <c r="D63" i="31"/>
  <c r="E63" i="31"/>
  <c r="C24" i="32" s="1"/>
  <c r="F63" i="31"/>
  <c r="J9" i="8" s="1"/>
  <c r="D64" i="31"/>
  <c r="H30" i="8" s="1"/>
  <c r="E64" i="31"/>
  <c r="F64" i="31"/>
  <c r="C47" i="32" s="1"/>
  <c r="D66" i="31"/>
  <c r="H29" i="8"/>
  <c r="E66" i="31"/>
  <c r="C27" i="32" s="1"/>
  <c r="F66" i="31"/>
  <c r="D67" i="31"/>
  <c r="C6" i="32" s="1"/>
  <c r="E67" i="31"/>
  <c r="C28" i="32" s="1"/>
  <c r="F67" i="31"/>
  <c r="J31" i="8" s="1"/>
  <c r="D68" i="31"/>
  <c r="H33" i="8" s="1"/>
  <c r="E68" i="31"/>
  <c r="I33" i="8" s="1"/>
  <c r="F68" i="31"/>
  <c r="D69" i="31"/>
  <c r="C8" i="32" s="1"/>
  <c r="E69" i="31"/>
  <c r="C30" i="32" s="1"/>
  <c r="F69" i="31"/>
  <c r="D65" i="31"/>
  <c r="C4" i="32" s="1"/>
  <c r="E65" i="31"/>
  <c r="C26" i="32" s="1"/>
  <c r="F65" i="31"/>
  <c r="C48" i="32" s="1"/>
  <c r="D70" i="31"/>
  <c r="H26" i="8" s="1"/>
  <c r="E70" i="31"/>
  <c r="C31" i="32" s="1"/>
  <c r="F70" i="31"/>
  <c r="C53" i="32" s="1"/>
  <c r="D71" i="31"/>
  <c r="E71" i="31"/>
  <c r="C32" i="32" s="1"/>
  <c r="F71" i="31"/>
  <c r="J27" i="8" s="1"/>
  <c r="D72" i="31"/>
  <c r="C11" i="32" s="1"/>
  <c r="E72" i="31"/>
  <c r="F72" i="31"/>
  <c r="C55" i="32" s="1"/>
  <c r="E73" i="31"/>
  <c r="F73" i="31"/>
  <c r="C56" i="32" s="1"/>
  <c r="D74" i="31"/>
  <c r="H12" i="8" s="1"/>
  <c r="E74" i="31"/>
  <c r="I12" i="8" s="1"/>
  <c r="F74" i="31"/>
  <c r="J12" i="8" s="1"/>
  <c r="D75" i="31"/>
  <c r="H22" i="8" s="1"/>
  <c r="E75" i="31"/>
  <c r="F75" i="31"/>
  <c r="J22" i="8" s="1"/>
  <c r="D76" i="31"/>
  <c r="H13" i="8" s="1"/>
  <c r="E76" i="31"/>
  <c r="C37" i="32" s="1"/>
  <c r="F76" i="31"/>
  <c r="J13" i="8" s="1"/>
  <c r="D77" i="31"/>
  <c r="C16" i="32" s="1"/>
  <c r="E77" i="31"/>
  <c r="F77" i="31"/>
  <c r="J14" i="8" s="1"/>
  <c r="D78" i="31"/>
  <c r="H11" i="8" s="1"/>
  <c r="E78" i="31"/>
  <c r="I11" i="8" s="1"/>
  <c r="F78" i="31"/>
  <c r="D79" i="31"/>
  <c r="C18" i="32" s="1"/>
  <c r="E79" i="31"/>
  <c r="C40" i="32" s="1"/>
  <c r="F79" i="31"/>
  <c r="J15" i="8" s="1"/>
  <c r="D80" i="31"/>
  <c r="E80" i="31"/>
  <c r="C41" i="32" s="1"/>
  <c r="F80" i="31"/>
  <c r="J23" i="8" s="1"/>
  <c r="D81" i="31"/>
  <c r="H16" i="8" s="1"/>
  <c r="E81" i="31"/>
  <c r="F81" i="31"/>
  <c r="C64" i="32" s="1"/>
  <c r="D82" i="31"/>
  <c r="H24" i="8" s="1"/>
  <c r="E82" i="31"/>
  <c r="C43" i="32" s="1"/>
  <c r="F82" i="31"/>
  <c r="D83" i="31"/>
  <c r="C22" i="32" s="1"/>
  <c r="E83" i="31"/>
  <c r="I17" i="8" s="1"/>
  <c r="D62" i="31"/>
  <c r="H18" i="8" s="1"/>
  <c r="E62" i="31"/>
  <c r="I18" i="8" s="1"/>
  <c r="E84" i="31"/>
  <c r="D33" i="32" s="1"/>
  <c r="D84" i="31"/>
  <c r="D17" i="32" s="1"/>
  <c r="D5" i="32"/>
  <c r="C84" i="31"/>
  <c r="G8" i="8" s="1"/>
  <c r="C63" i="31"/>
  <c r="G9" i="8" s="1"/>
  <c r="C64" i="31"/>
  <c r="G30" i="8" s="1"/>
  <c r="C66" i="31"/>
  <c r="G29" i="8" s="1"/>
  <c r="C67" i="31"/>
  <c r="G31" i="8" s="1"/>
  <c r="C68" i="31"/>
  <c r="G33" i="8" s="1"/>
  <c r="C69" i="31"/>
  <c r="G32" i="8" s="1"/>
  <c r="C65" i="31"/>
  <c r="G28" i="8" s="1"/>
  <c r="C70" i="31"/>
  <c r="G26" i="8" s="1"/>
  <c r="C71" i="31"/>
  <c r="G27" i="8" s="1"/>
  <c r="C72" i="31"/>
  <c r="G10" i="8" s="1"/>
  <c r="C73" i="31"/>
  <c r="G19" i="8" s="1"/>
  <c r="C74" i="31"/>
  <c r="G12" i="8" s="1"/>
  <c r="C75" i="31"/>
  <c r="G22" i="8" s="1"/>
  <c r="C76" i="31"/>
  <c r="G13" i="8" s="1"/>
  <c r="C77" i="31"/>
  <c r="G14" i="8" s="1"/>
  <c r="C78" i="31"/>
  <c r="G11" i="8" s="1"/>
  <c r="C79" i="31"/>
  <c r="G15" i="8" s="1"/>
  <c r="C80" i="31"/>
  <c r="G23" i="8" s="1"/>
  <c r="C81" i="31"/>
  <c r="G16" i="8" s="1"/>
  <c r="C82" i="31"/>
  <c r="G24" i="8" s="1"/>
  <c r="C83" i="31"/>
  <c r="G17" i="8" s="1"/>
  <c r="C62" i="31"/>
  <c r="G18" i="8" s="1"/>
  <c r="D54" i="32"/>
  <c r="D56" i="32"/>
  <c r="C50" i="32"/>
  <c r="C59" i="32"/>
  <c r="C63" i="32"/>
  <c r="C39" i="32"/>
  <c r="C12" i="32"/>
  <c r="C17" i="32"/>
  <c r="D42" i="32"/>
  <c r="D32" i="32"/>
  <c r="K84" i="31"/>
  <c r="D158" i="32" s="1"/>
  <c r="D52" i="32"/>
  <c r="C13" i="32"/>
  <c r="I15" i="8"/>
  <c r="D164" i="32"/>
  <c r="D11" i="32"/>
  <c r="D55" i="32"/>
  <c r="C7" i="32"/>
  <c r="C29" i="32"/>
  <c r="D12" i="32"/>
  <c r="C60" i="32"/>
  <c r="J16" i="8"/>
  <c r="H15" i="8"/>
  <c r="I13" i="8"/>
  <c r="J20" i="8"/>
  <c r="J26" i="8"/>
  <c r="H32" i="8"/>
  <c r="I29" i="8"/>
  <c r="I9" i="8"/>
  <c r="D20" i="32"/>
  <c r="C58" i="32"/>
  <c r="D2" i="32"/>
  <c r="D14" i="32"/>
  <c r="C9" i="32"/>
  <c r="C35" i="32"/>
  <c r="D1" i="32"/>
  <c r="D13" i="32"/>
  <c r="H8" i="8"/>
  <c r="D6" i="32"/>
  <c r="D16" i="32"/>
  <c r="D21" i="32"/>
  <c r="D9" i="32"/>
  <c r="D3" i="32"/>
  <c r="J10" i="8"/>
  <c r="I27" i="8"/>
  <c r="J30" i="8"/>
  <c r="D19" i="32"/>
  <c r="D10" i="32"/>
  <c r="D22" i="32"/>
  <c r="D15" i="32"/>
  <c r="D170" i="32"/>
  <c r="C5" i="32"/>
  <c r="I26" i="8"/>
  <c r="C54" i="32"/>
  <c r="D46" i="32"/>
  <c r="D62" i="32"/>
  <c r="D61" i="32"/>
  <c r="D65" i="32"/>
  <c r="D45" i="32"/>
  <c r="D66" i="32"/>
  <c r="D63" i="32"/>
  <c r="J8" i="8"/>
  <c r="D48" i="32"/>
  <c r="D57" i="32"/>
  <c r="D53" i="32"/>
  <c r="C44" i="32"/>
  <c r="D49" i="32"/>
  <c r="C42" i="32"/>
  <c r="I16" i="8"/>
  <c r="I31" i="8"/>
  <c r="C57" i="32"/>
  <c r="D60" i="32"/>
  <c r="D167" i="32"/>
  <c r="D51" i="32"/>
  <c r="D50" i="32"/>
  <c r="D168" i="32"/>
  <c r="D59" i="32"/>
  <c r="C46" i="32"/>
  <c r="C15" i="32"/>
  <c r="D64" i="32"/>
  <c r="D36" i="32"/>
  <c r="C62" i="32"/>
  <c r="J29" i="8"/>
  <c r="C49" i="32"/>
  <c r="H14" i="8"/>
  <c r="H10" i="8"/>
  <c r="D58" i="32"/>
  <c r="D47" i="32"/>
  <c r="C112" i="31"/>
  <c r="C14" i="32"/>
  <c r="J18" i="8"/>
  <c r="X35" i="30"/>
  <c r="Z35" i="30" s="1"/>
  <c r="AA35" i="30" s="1"/>
  <c r="X31" i="30"/>
  <c r="Z31" i="30" s="1"/>
  <c r="AA31" i="30" s="1"/>
  <c r="X37" i="30"/>
  <c r="X19" i="30"/>
  <c r="Z19" i="30" s="1"/>
  <c r="AA19" i="30" s="1"/>
  <c r="X22" i="30"/>
  <c r="Z22" i="30" s="1"/>
  <c r="AA22" i="30" s="1"/>
  <c r="X21" i="30"/>
  <c r="Z21" i="30" s="1"/>
  <c r="AA21" i="30" s="1"/>
  <c r="X28" i="30"/>
  <c r="Z28" i="30" s="1"/>
  <c r="AA28" i="30" s="1"/>
  <c r="X32" i="30"/>
  <c r="Z32" i="30" s="1"/>
  <c r="AA32" i="30" s="1"/>
  <c r="X17" i="30"/>
  <c r="Z17" i="30" s="1"/>
  <c r="AA17" i="30" s="1"/>
  <c r="X26" i="30"/>
  <c r="Z26" i="30" s="1"/>
  <c r="AA26" i="30" s="1"/>
  <c r="X30" i="30"/>
  <c r="X18" i="30"/>
  <c r="Z18" i="30" s="1"/>
  <c r="AA18" i="30" s="1"/>
  <c r="X27" i="30"/>
  <c r="Z27" i="30" s="1"/>
  <c r="AA27" i="30" s="1"/>
  <c r="X20" i="30"/>
  <c r="Z20" i="30"/>
  <c r="AA20" i="30" s="1"/>
  <c r="X23" i="30"/>
  <c r="Z23" i="30" s="1"/>
  <c r="AA23" i="30" s="1"/>
  <c r="X36" i="30"/>
  <c r="Z36" i="30" s="1"/>
  <c r="AA36" i="30" s="1"/>
  <c r="X25" i="30"/>
  <c r="Z25" i="30" s="1"/>
  <c r="AA25" i="30" s="1"/>
  <c r="X34" i="30"/>
  <c r="Z34" i="30" s="1"/>
  <c r="AA34" i="30" s="1"/>
  <c r="X29" i="30"/>
  <c r="Z29" i="30" s="1"/>
  <c r="AA29" i="30" s="1"/>
  <c r="X16" i="30"/>
  <c r="Z16" i="30"/>
  <c r="AA16" i="30" s="1"/>
  <c r="X24" i="30"/>
  <c r="C25" i="32" l="1"/>
  <c r="I30" i="8"/>
  <c r="H9" i="8"/>
  <c r="C2" i="32"/>
  <c r="Z40" i="30"/>
  <c r="Z37" i="30"/>
  <c r="AA37" i="30" s="1"/>
  <c r="C65" i="32"/>
  <c r="J24" i="8"/>
  <c r="H23" i="8"/>
  <c r="C19" i="32"/>
  <c r="J11" i="8"/>
  <c r="C61" i="32"/>
  <c r="I14" i="8"/>
  <c r="C38" i="32"/>
  <c r="I20" i="8"/>
  <c r="C34" i="32"/>
  <c r="J33" i="8"/>
  <c r="C51" i="32"/>
  <c r="J32" i="8"/>
  <c r="C52" i="32"/>
  <c r="I22" i="8"/>
  <c r="C36" i="32"/>
  <c r="I10" i="8"/>
  <c r="C33" i="32"/>
  <c r="H27" i="8"/>
  <c r="C10" i="32"/>
  <c r="Z24" i="30"/>
  <c r="AA24" i="30" s="1"/>
  <c r="Z30" i="30"/>
  <c r="AA30" i="30" s="1"/>
  <c r="D29" i="32"/>
  <c r="D161" i="32"/>
  <c r="D174" i="32"/>
  <c r="D18" i="32"/>
  <c r="D4" i="32"/>
  <c r="D7" i="32"/>
  <c r="D8" i="32"/>
  <c r="D35" i="32"/>
  <c r="C3" i="32"/>
  <c r="J111" i="31"/>
  <c r="K110" i="31"/>
  <c r="D25" i="32"/>
  <c r="J84" i="31"/>
  <c r="C111" i="31"/>
  <c r="F112" i="31"/>
  <c r="D111" i="31"/>
  <c r="O111" i="31"/>
  <c r="P112" i="31"/>
  <c r="C113" i="31"/>
  <c r="G110" i="31"/>
  <c r="N112" i="31"/>
  <c r="Z33" i="30"/>
  <c r="AA33" i="30" s="1"/>
  <c r="D152" i="32"/>
  <c r="D147" i="32"/>
  <c r="D150" i="32"/>
  <c r="N8" i="8"/>
  <c r="D143" i="32"/>
  <c r="D142" i="32"/>
  <c r="D146" i="32"/>
  <c r="D153" i="32"/>
  <c r="D134" i="32"/>
  <c r="D135" i="32"/>
  <c r="D137" i="32"/>
  <c r="D154" i="32"/>
  <c r="D139" i="32"/>
  <c r="D144" i="32"/>
  <c r="D149" i="32"/>
  <c r="D148" i="32"/>
  <c r="D145" i="32"/>
  <c r="D136" i="32"/>
  <c r="D140" i="32"/>
  <c r="D138" i="32"/>
  <c r="D151" i="32"/>
  <c r="D133" i="32"/>
  <c r="D141" i="32"/>
  <c r="Z39" i="30"/>
  <c r="O8" i="8"/>
  <c r="D28" i="32"/>
  <c r="D37" i="32"/>
  <c r="D177" i="32"/>
  <c r="C23" i="32"/>
  <c r="D169" i="32"/>
  <c r="H31" i="8"/>
  <c r="I28" i="8"/>
  <c r="D157" i="32"/>
  <c r="D171" i="32"/>
  <c r="D159" i="32"/>
  <c r="D166" i="32"/>
  <c r="D30" i="32"/>
  <c r="D40" i="32"/>
  <c r="D39" i="32"/>
  <c r="D27" i="32"/>
  <c r="C1" i="32"/>
  <c r="H17" i="8"/>
  <c r="I24" i="8"/>
  <c r="C20" i="32"/>
  <c r="I23" i="8"/>
  <c r="J28" i="8"/>
  <c r="H28" i="8"/>
  <c r="I32" i="8"/>
  <c r="D160" i="32"/>
  <c r="I8" i="8"/>
  <c r="D23" i="32"/>
  <c r="D172" i="32"/>
  <c r="D38" i="32"/>
  <c r="D31" i="32"/>
  <c r="D162" i="32"/>
  <c r="D176" i="32"/>
  <c r="D26" i="32"/>
  <c r="D41" i="32"/>
  <c r="C21" i="32"/>
  <c r="D44" i="32"/>
  <c r="D165" i="32"/>
  <c r="D156" i="32"/>
  <c r="D163" i="32"/>
  <c r="D173" i="32"/>
  <c r="D175" i="32"/>
  <c r="J17" i="8"/>
  <c r="D24" i="32"/>
  <c r="D34" i="32"/>
  <c r="D43" i="32"/>
</calcChain>
</file>

<file path=xl/sharedStrings.xml><?xml version="1.0" encoding="utf-8"?>
<sst xmlns="http://schemas.openxmlformats.org/spreadsheetml/2006/main" count="855" uniqueCount="368">
  <si>
    <t>Scotland</t>
  </si>
  <si>
    <t>x</t>
  </si>
  <si>
    <t>NHS Argyll &amp; Clyde</t>
  </si>
  <si>
    <t>NHS Ayrshire &amp; Arran</t>
  </si>
  <si>
    <t>NHS Borders</t>
  </si>
  <si>
    <t>NHS Fife</t>
  </si>
  <si>
    <t>NHS Forth Valley</t>
  </si>
  <si>
    <t>NHS Grampian</t>
  </si>
  <si>
    <t>NHS Greater Glasgow</t>
  </si>
  <si>
    <t>NHS Highland</t>
  </si>
  <si>
    <t>NHS Lanarkshire</t>
  </si>
  <si>
    <t>NHS Lothian</t>
  </si>
  <si>
    <t>NHS Orkney</t>
  </si>
  <si>
    <t>NHS Shetland</t>
  </si>
  <si>
    <t>NHS Tayside</t>
  </si>
  <si>
    <t>NHS Western Isles</t>
  </si>
  <si>
    <t>Golden Jubilee</t>
  </si>
  <si>
    <t>Special Health Boards</t>
  </si>
  <si>
    <t>SA999</t>
  </si>
  <si>
    <t>SB999</t>
  </si>
  <si>
    <t>SC999</t>
  </si>
  <si>
    <t>SD021</t>
  </si>
  <si>
    <t>SD026</t>
  </si>
  <si>
    <t>SD035</t>
  </si>
  <si>
    <t>SD037</t>
  </si>
  <si>
    <t>SD039</t>
  </si>
  <si>
    <t>SD040</t>
  </si>
  <si>
    <t>SDA01</t>
  </si>
  <si>
    <t>SDA02</t>
  </si>
  <si>
    <t>SF999</t>
  </si>
  <si>
    <t>SG999</t>
  </si>
  <si>
    <t>SH999</t>
  </si>
  <si>
    <t>SL999</t>
  </si>
  <si>
    <t>SN999</t>
  </si>
  <si>
    <t>SR999</t>
  </si>
  <si>
    <t>SS999</t>
  </si>
  <si>
    <t>ST999</t>
  </si>
  <si>
    <t>SV999</t>
  </si>
  <si>
    <t>SW999</t>
  </si>
  <si>
    <t>SY999</t>
  </si>
  <si>
    <t>SZ999</t>
  </si>
  <si>
    <t>NHS Dumfries &amp; Galloway</t>
  </si>
  <si>
    <t xml:space="preserve">The State Hospital </t>
  </si>
  <si>
    <t xml:space="preserve">NHS 24                                            </t>
  </si>
  <si>
    <t xml:space="preserve">Scottish Ambulance Service                        </t>
  </si>
  <si>
    <t xml:space="preserve">NHS Education For Scotland                        </t>
  </si>
  <si>
    <t xml:space="preserve">NHS Quality Improvement Scotland                  </t>
  </si>
  <si>
    <t xml:space="preserve">NHS Health Scotland                               </t>
  </si>
  <si>
    <t xml:space="preserve">NHS National Services Scotland                    </t>
  </si>
  <si>
    <t>..</t>
  </si>
  <si>
    <t>NHS Greater Glasgow &amp; Clyde</t>
  </si>
  <si>
    <t>sd037</t>
  </si>
  <si>
    <t>Year Ending 31st March</t>
  </si>
  <si>
    <t xml:space="preserve">NHS Board </t>
  </si>
  <si>
    <t>Information available within this workbook:</t>
  </si>
  <si>
    <t>Scottish Workforce Information Standard System (SWISS)</t>
  </si>
  <si>
    <t>Source:</t>
  </si>
  <si>
    <t>Hours Lost</t>
  </si>
  <si>
    <t>Contracted Hours</t>
  </si>
  <si>
    <t>Rates</t>
  </si>
  <si>
    <t>Year</t>
  </si>
  <si>
    <t>31st March 2007</t>
  </si>
  <si>
    <t>31st March 2008</t>
  </si>
  <si>
    <t>31st March 2009</t>
  </si>
  <si>
    <t xml:space="preserve">Sickness Absence Rate By NHS Board as as </t>
  </si>
  <si>
    <t>Year Ending</t>
  </si>
  <si>
    <t>NHS Board Chart</t>
  </si>
  <si>
    <t>Working Hours Lost</t>
  </si>
  <si>
    <t>2010SA999</t>
  </si>
  <si>
    <t>2010SB999</t>
  </si>
  <si>
    <t>2010SD021</t>
  </si>
  <si>
    <t>2010SD026</t>
  </si>
  <si>
    <t>2010SD035</t>
  </si>
  <si>
    <t>2010SD037</t>
  </si>
  <si>
    <t>2010SD039</t>
  </si>
  <si>
    <t>2010SD040</t>
  </si>
  <si>
    <t>2010SDA01</t>
  </si>
  <si>
    <t>2010SDA02</t>
  </si>
  <si>
    <t>2010SF999</t>
  </si>
  <si>
    <t>2010SG999</t>
  </si>
  <si>
    <t>2010SH999</t>
  </si>
  <si>
    <t>2010SL999</t>
  </si>
  <si>
    <t>2010SN999</t>
  </si>
  <si>
    <t>2010SR999</t>
  </si>
  <si>
    <t>2010SS999</t>
  </si>
  <si>
    <t>2010ST999</t>
  </si>
  <si>
    <t>2010SV999</t>
  </si>
  <si>
    <t>2010SW999</t>
  </si>
  <si>
    <t>2010SY999</t>
  </si>
  <si>
    <t>2010SZ999</t>
  </si>
  <si>
    <t>31st March 2010</t>
  </si>
  <si>
    <t>2011SA999</t>
  </si>
  <si>
    <t>2011SB999</t>
  </si>
  <si>
    <t>2011SD021</t>
  </si>
  <si>
    <t>2011SD026</t>
  </si>
  <si>
    <t>2011SD035</t>
  </si>
  <si>
    <t>2011SD037</t>
  </si>
  <si>
    <t>2011SD039</t>
  </si>
  <si>
    <t>2011SD040</t>
  </si>
  <si>
    <t>2011SDA01</t>
  </si>
  <si>
    <t>2011SDA02</t>
  </si>
  <si>
    <t>2011SF999</t>
  </si>
  <si>
    <t>2011SG999</t>
  </si>
  <si>
    <t>2011SH999</t>
  </si>
  <si>
    <t>2011SL999</t>
  </si>
  <si>
    <t>2011SN999</t>
  </si>
  <si>
    <t>2011SR999</t>
  </si>
  <si>
    <t>2011SS999</t>
  </si>
  <si>
    <t>2011ST999</t>
  </si>
  <si>
    <t>2011SV999</t>
  </si>
  <si>
    <t>2011SW999</t>
  </si>
  <si>
    <t>2011SY999</t>
  </si>
  <si>
    <t>2011SZ999</t>
  </si>
  <si>
    <t>31st March 2011</t>
  </si>
  <si>
    <t>National Waiting Times Centre</t>
  </si>
  <si>
    <t>31st March 2012</t>
  </si>
  <si>
    <t>2012SA999</t>
  </si>
  <si>
    <t>2012SB999</t>
  </si>
  <si>
    <t>2012SD021</t>
  </si>
  <si>
    <t>2012SD026</t>
  </si>
  <si>
    <t>2012SD035</t>
  </si>
  <si>
    <t>2012SD037</t>
  </si>
  <si>
    <t>2012SD039</t>
  </si>
  <si>
    <t>2012SD040</t>
  </si>
  <si>
    <t>2012SDA01</t>
  </si>
  <si>
    <t>2012SDA02</t>
  </si>
  <si>
    <t>2012SF999</t>
  </si>
  <si>
    <t>2012SG999</t>
  </si>
  <si>
    <t>2012SH999</t>
  </si>
  <si>
    <t>2012SL999</t>
  </si>
  <si>
    <t>2012SN999</t>
  </si>
  <si>
    <t>2012SR999</t>
  </si>
  <si>
    <t>2012SS999</t>
  </si>
  <si>
    <t>2012ST999</t>
  </si>
  <si>
    <t>2012SV999</t>
  </si>
  <si>
    <t>2012SW999</t>
  </si>
  <si>
    <t>2012SY999</t>
  </si>
  <si>
    <t>2012SZ999</t>
  </si>
  <si>
    <t>31st March 2013</t>
  </si>
  <si>
    <t>2013SA999</t>
  </si>
  <si>
    <t>2013SB999</t>
  </si>
  <si>
    <t>2013SD021</t>
  </si>
  <si>
    <t>2013SD026</t>
  </si>
  <si>
    <t>2013SD035</t>
  </si>
  <si>
    <t>2013SD037</t>
  </si>
  <si>
    <t>2013SD039</t>
  </si>
  <si>
    <t>2013SD040</t>
  </si>
  <si>
    <t>2013SDA01</t>
  </si>
  <si>
    <t>2013SDA02</t>
  </si>
  <si>
    <t>2013SF999</t>
  </si>
  <si>
    <t>2013SG999</t>
  </si>
  <si>
    <t>2013SH999</t>
  </si>
  <si>
    <t>2013SL999</t>
  </si>
  <si>
    <t>2013SN999</t>
  </si>
  <si>
    <t>2013SR999</t>
  </si>
  <si>
    <t>2013SS999</t>
  </si>
  <si>
    <t>2013ST999</t>
  </si>
  <si>
    <t>2013SV999</t>
  </si>
  <si>
    <t>2013SW999</t>
  </si>
  <si>
    <t>2013SY999</t>
  </si>
  <si>
    <t>2013SZ999</t>
  </si>
  <si>
    <t>NHSScotland workforce statistics</t>
  </si>
  <si>
    <t>Sickness absence</t>
  </si>
  <si>
    <t>1.  Workbook details</t>
  </si>
  <si>
    <t xml:space="preserve"> - Table showing percentage sickness absence by NHS board and time</t>
  </si>
  <si>
    <t xml:space="preserve"> - Graph comparing the sickness absence percentages by NHS board</t>
  </si>
  <si>
    <t>The following symbols and abbreviations have been used:</t>
  </si>
  <si>
    <t>- nil</t>
  </si>
  <si>
    <t>x not applicable</t>
  </si>
  <si>
    <t>.. not available</t>
  </si>
  <si>
    <t>Which staff are included and not included</t>
  </si>
  <si>
    <t>Staff working as and when required are excluded e.g. bank and agency staff</t>
  </si>
  <si>
    <t>2.  Staff group specific information - sickness absence</t>
  </si>
  <si>
    <t>Includes permanent, fixed term, and temporary contract types</t>
  </si>
  <si>
    <t>Hours lost is calculated as follows :</t>
  </si>
  <si>
    <t>new working hours lost = (3 / 8) * 37.32 = 14 hours lost</t>
  </si>
  <si>
    <t>Total contracted hours is calculated as weekly contracted hours multiplied by 52.179</t>
  </si>
  <si>
    <t>Sickness absence rate is hours lost divided by total contracted hours</t>
  </si>
  <si>
    <t>Occupational Health and Safety Minimum Data Set Data Collection</t>
  </si>
  <si>
    <t>NHS Ayrshire &amp; Arran excludes Ayrshire &amp; Arran Acute Division</t>
  </si>
  <si>
    <t>Special health boards include NHS National Services Scotland, NHS 24, NHS National Education for Scotland and NHS Health Scotland</t>
  </si>
  <si>
    <t>NHS Greater Glasgow excludes Yorkhill Division; North Glasgow University Hospital Division; and Greater Glasgow Primary Care Division</t>
  </si>
  <si>
    <t>NHS Lanarkshire excludes Lanarkshire Primary Care Division</t>
  </si>
  <si>
    <t>NHS Dumfries &amp; Galloway were unable to provide sickness absence data.</t>
  </si>
  <si>
    <t>work_hrs_lost</t>
  </si>
  <si>
    <t>correct_conthrs</t>
  </si>
  <si>
    <t>rate</t>
  </si>
  <si>
    <t>accident involving a third party (AC), injury resulting from a crime of violence (CV)</t>
  </si>
  <si>
    <t xml:space="preserve">Sickness absence is defined as the following codes - normal sick leave (SL), unpaid sick leave (US), industrial injury (II), </t>
  </si>
  <si>
    <t xml:space="preserve">weekly contracted hours, and divided by 5 (days - a working week). </t>
  </si>
  <si>
    <t xml:space="preserve">From 2006, sickness absence information is extracted from the SWISS. Prior to this date information was collected through </t>
  </si>
  <si>
    <t xml:space="preserve">the Occupational Health and Safety Minimum Data Set Data Collection. </t>
  </si>
  <si>
    <t xml:space="preserve">While the two sources would be expected to give similar results, the data sourced from SWISS (for year ending March 2006) are </t>
  </si>
  <si>
    <t>considered to be more robust and any comparisions with earlier years should be treated with caution.</t>
  </si>
  <si>
    <t>NHS Healthcare Improvement Scotland</t>
  </si>
  <si>
    <t>NHS Health Scotland</t>
  </si>
  <si>
    <t>NHS Education For Scotland</t>
  </si>
  <si>
    <t>NHS National Services Scotland</t>
  </si>
  <si>
    <t>NHS 24</t>
  </si>
  <si>
    <t>Scottish Ambulance Service</t>
  </si>
  <si>
    <t>2014SB999</t>
  </si>
  <si>
    <t>2014SD021</t>
  </si>
  <si>
    <t>2014SD026</t>
  </si>
  <si>
    <t>2014SD035</t>
  </si>
  <si>
    <t>2014SD037</t>
  </si>
  <si>
    <t>2014SD039</t>
  </si>
  <si>
    <t>2014SD040</t>
  </si>
  <si>
    <t>2014SDA01</t>
  </si>
  <si>
    <t>2014SDA02</t>
  </si>
  <si>
    <t>2014SF999</t>
  </si>
  <si>
    <t>2014SG999</t>
  </si>
  <si>
    <t>2014SH999</t>
  </si>
  <si>
    <t>2014SL999</t>
  </si>
  <si>
    <t>2014SN999</t>
  </si>
  <si>
    <t>2014SR999</t>
  </si>
  <si>
    <t>2014SS999</t>
  </si>
  <si>
    <t>2014ST999</t>
  </si>
  <si>
    <t>2014SV999</t>
  </si>
  <si>
    <t>2014SW999</t>
  </si>
  <si>
    <t>2014SY999</t>
  </si>
  <si>
    <t>2014SZ999</t>
  </si>
  <si>
    <t>2014SA999</t>
  </si>
  <si>
    <t>31st March 2014</t>
  </si>
  <si>
    <t>31st March 2015</t>
  </si>
  <si>
    <t>2015SB999</t>
  </si>
  <si>
    <t>2015SD021</t>
  </si>
  <si>
    <t>2015SD026</t>
  </si>
  <si>
    <t>2015SD035</t>
  </si>
  <si>
    <t>2015SD037</t>
  </si>
  <si>
    <t>2015SD039</t>
  </si>
  <si>
    <t>2015SD040</t>
  </si>
  <si>
    <t>2015SDA01</t>
  </si>
  <si>
    <t>2015SDA02</t>
  </si>
  <si>
    <t>2015SF999</t>
  </si>
  <si>
    <t>2015SG999</t>
  </si>
  <si>
    <t>2015SH999</t>
  </si>
  <si>
    <t>2015SL999</t>
  </si>
  <si>
    <t>2015SN999</t>
  </si>
  <si>
    <t>2015SR999</t>
  </si>
  <si>
    <t>2015SS999</t>
  </si>
  <si>
    <t>2015ST999</t>
  </si>
  <si>
    <t>2015SV999</t>
  </si>
  <si>
    <t>2015SW999</t>
  </si>
  <si>
    <t>2015SY999</t>
  </si>
  <si>
    <t>2015SZ999</t>
  </si>
  <si>
    <t>2015SA999</t>
  </si>
  <si>
    <t>2016SA999</t>
  </si>
  <si>
    <t>2016SB999</t>
  </si>
  <si>
    <t>2016SD021</t>
  </si>
  <si>
    <t>2016SD026</t>
  </si>
  <si>
    <t>2016SD035</t>
  </si>
  <si>
    <t>2016SD037</t>
  </si>
  <si>
    <t>2016SD039</t>
  </si>
  <si>
    <t>2016SD040</t>
  </si>
  <si>
    <t>2016SDA01</t>
  </si>
  <si>
    <t>2016SDA02</t>
  </si>
  <si>
    <t>2016SF999</t>
  </si>
  <si>
    <t>2016SG999</t>
  </si>
  <si>
    <t>2016SH999</t>
  </si>
  <si>
    <t>2016SL999</t>
  </si>
  <si>
    <t>2016SN999</t>
  </si>
  <si>
    <t>2016SR999</t>
  </si>
  <si>
    <t>2016SS999</t>
  </si>
  <si>
    <t>2016ST999</t>
  </si>
  <si>
    <t>2016SV999</t>
  </si>
  <si>
    <t>2016SW999</t>
  </si>
  <si>
    <t>2016SY999</t>
  </si>
  <si>
    <t>2016SZ999</t>
  </si>
  <si>
    <t>31st March 2016</t>
  </si>
  <si>
    <t>2017SA999</t>
  </si>
  <si>
    <t>2017SB999</t>
  </si>
  <si>
    <t>2017SD021</t>
  </si>
  <si>
    <t>2017SD026</t>
  </si>
  <si>
    <t>2017SD035</t>
  </si>
  <si>
    <t>2017SD037</t>
  </si>
  <si>
    <t>2017SD039</t>
  </si>
  <si>
    <t>2017SD040</t>
  </si>
  <si>
    <t>2017SDA01</t>
  </si>
  <si>
    <t>2017SDA02</t>
  </si>
  <si>
    <t>2017SF999</t>
  </si>
  <si>
    <t>2017SG999</t>
  </si>
  <si>
    <t>2017SH999</t>
  </si>
  <si>
    <t>2017SL999</t>
  </si>
  <si>
    <t>2017SN999</t>
  </si>
  <si>
    <t>2017SR999</t>
  </si>
  <si>
    <t>2017SS999</t>
  </si>
  <si>
    <t>2017ST999</t>
  </si>
  <si>
    <t>2017SV999</t>
  </si>
  <si>
    <t>2017SW999</t>
  </si>
  <si>
    <t>2017SY999</t>
  </si>
  <si>
    <t>2017SZ999</t>
  </si>
  <si>
    <t>31st March 2017</t>
  </si>
  <si>
    <t xml:space="preserve">If the absence is over 3 days then 'days lost' equals the number of days absence multiplied by 5 and </t>
  </si>
  <si>
    <t>divided by 7 (assume most work 5 day weeks and that absence over 3 days may include weekends).</t>
  </si>
  <si>
    <t xml:space="preserve">e.g. for year ending 31 March 2017 analysis - </t>
  </si>
  <si>
    <t>start date - 27/03/2016 and end date - 03/04/2016 = 8 days, 37.32 working hours lost</t>
  </si>
  <si>
    <t>for year ending 31 March 2017 – 01/04/2016 to 03/04/2016 = 3 days</t>
  </si>
  <si>
    <t>2018SA999</t>
  </si>
  <si>
    <t>2018SB999</t>
  </si>
  <si>
    <t>2018SD021</t>
  </si>
  <si>
    <t>2018SD026</t>
  </si>
  <si>
    <t>2018SD035</t>
  </si>
  <si>
    <t>2018SD037</t>
  </si>
  <si>
    <t>2018SD039</t>
  </si>
  <si>
    <t>2018SD040</t>
  </si>
  <si>
    <t>2018SDA01</t>
  </si>
  <si>
    <t>2018SDA02</t>
  </si>
  <si>
    <t>2018SF999</t>
  </si>
  <si>
    <t>2018SG999</t>
  </si>
  <si>
    <t>2018SH999</t>
  </si>
  <si>
    <t>2018SL999</t>
  </si>
  <si>
    <t>2018SN999</t>
  </si>
  <si>
    <t>2018SR999</t>
  </si>
  <si>
    <t>2018SS999</t>
  </si>
  <si>
    <t>2018ST999</t>
  </si>
  <si>
    <t>2018SV999</t>
  </si>
  <si>
    <t>2018SW999</t>
  </si>
  <si>
    <t>2018SY999</t>
  </si>
  <si>
    <t>2018SZ999</t>
  </si>
  <si>
    <t>31st March 2018</t>
  </si>
  <si>
    <t>East Region</t>
  </si>
  <si>
    <t>West Region</t>
  </si>
  <si>
    <t>North Region</t>
  </si>
  <si>
    <t>National Bodies and Special Health Boards</t>
  </si>
  <si>
    <t>Rate</t>
  </si>
  <si>
    <t>E1</t>
  </si>
  <si>
    <t>N1</t>
  </si>
  <si>
    <t>W1</t>
  </si>
  <si>
    <t>O1</t>
  </si>
  <si>
    <t>2019SA999</t>
  </si>
  <si>
    <t>2019SB999</t>
  </si>
  <si>
    <t>2019SD021</t>
  </si>
  <si>
    <t>2019SD026</t>
  </si>
  <si>
    <t>2019SD035</t>
  </si>
  <si>
    <t>2019SD037</t>
  </si>
  <si>
    <t>2019SD039</t>
  </si>
  <si>
    <t>2019SD040</t>
  </si>
  <si>
    <t>2019SDA01</t>
  </si>
  <si>
    <t>2019SDA02</t>
  </si>
  <si>
    <t>2019SF999</t>
  </si>
  <si>
    <t>2019SG999</t>
  </si>
  <si>
    <t>2019SH999</t>
  </si>
  <si>
    <t>2019SL999</t>
  </si>
  <si>
    <t>2019SN999</t>
  </si>
  <si>
    <t>2019SR999</t>
  </si>
  <si>
    <t>2019SS999</t>
  </si>
  <si>
    <t>2019ST999</t>
  </si>
  <si>
    <t>2019SV999</t>
  </si>
  <si>
    <t>2019SW999</t>
  </si>
  <si>
    <t>2019SY999</t>
  </si>
  <si>
    <t>2019SZ999</t>
  </si>
  <si>
    <t>31st March 2019</t>
  </si>
  <si>
    <t xml:space="preserve">Where absence start date on or before 31st March 2006 hours lost is calcuated as the days lost, multiplied by </t>
  </si>
  <si>
    <t>If the absence is 3 days or below then 'days lost' equals the number of days absence</t>
  </si>
  <si>
    <t>Where absence start date on or after 1st April 2006 hours lost is calculated as follows:</t>
  </si>
  <si>
    <t>If the absence start and absence end dates are both between April and March = working hours lost, as entered.</t>
  </si>
  <si>
    <t xml:space="preserve">If either absence start or absence end are not between April and March - percentage of working hours lost, as entered </t>
  </si>
  <si>
    <t xml:space="preserve">NHS Healthcare Improvement Scotland              </t>
  </si>
  <si>
    <r>
      <t xml:space="preserve">2004 </t>
    </r>
    <r>
      <rPr>
        <vertAlign val="superscript"/>
        <sz val="12"/>
        <rFont val="Arial"/>
        <family val="2"/>
      </rPr>
      <t>1</t>
    </r>
  </si>
  <si>
    <r>
      <t xml:space="preserve">2006 </t>
    </r>
    <r>
      <rPr>
        <vertAlign val="superscript"/>
        <sz val="12"/>
        <rFont val="Arial"/>
        <family val="2"/>
      </rPr>
      <t>2</t>
    </r>
  </si>
  <si>
    <r>
      <t xml:space="preserve">1.  </t>
    </r>
    <r>
      <rPr>
        <sz val="12"/>
        <rFont val="Arial"/>
        <family val="2"/>
      </rPr>
      <t xml:space="preserve">For 2004/05 : </t>
    </r>
  </si>
  <si>
    <r>
      <t>2.</t>
    </r>
    <r>
      <rPr>
        <sz val="12"/>
        <rFont val="Arial"/>
        <family val="2"/>
      </rPr>
      <t xml:space="preserve">  The dissolution of NHS Argyll &amp; Clyde took effect from 1st April 2006. From 2006, staff from NHS Argyll &amp; Clyde transferred to NHS Highland and NHS Greater Glasgow &amp; Clyde.</t>
    </r>
  </si>
  <si>
    <r>
      <t>Chart of sickness absence rate</t>
    </r>
    <r>
      <rPr>
        <b/>
        <vertAlign val="superscript"/>
        <sz val="12"/>
        <rFont val="Arial"/>
        <family val="2"/>
      </rPr>
      <t xml:space="preserve"> </t>
    </r>
    <r>
      <rPr>
        <b/>
        <sz val="12"/>
        <rFont val="Arial"/>
        <family val="2"/>
      </rPr>
      <t>by NHS Board</t>
    </r>
  </si>
  <si>
    <t>3.  Source of data</t>
  </si>
  <si>
    <r>
      <t>Sickness absence rate</t>
    </r>
    <r>
      <rPr>
        <b/>
        <vertAlign val="superscript"/>
        <sz val="12"/>
        <rFont val="Arial"/>
        <family val="2"/>
      </rPr>
      <t xml:space="preserve"> </t>
    </r>
    <r>
      <rPr>
        <b/>
        <sz val="12"/>
        <rFont val="Arial"/>
        <family val="2"/>
      </rPr>
      <t>by NHS board</t>
    </r>
  </si>
  <si>
    <r>
      <t xml:space="preserve">3.  Additional information relating to NHS Scotland workforce data </t>
    </r>
    <r>
      <rPr>
        <sz val="8"/>
        <rFont val="Verdana"/>
        <family val="2"/>
      </rPr>
      <t/>
    </r>
  </si>
  <si>
    <t>See the workforce web pages.</t>
  </si>
  <si>
    <t>This is an NHS Education for Scotland Statistics release.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</si>
</sst>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0.0"/>
    <numFmt numFmtId="165" formatCode="#,##0.00;\-#,##0.00;\-"/>
    <numFmt numFmtId="166" formatCode="#,###,##0.00;\-#,##0.00;\-"/>
    <numFmt numFmtId="167" formatCode="#.00"/>
  </numFmts>
  <fonts count="28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Verdana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8"/>
      <color theme="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u/>
      <sz val="12"/>
      <color indexed="13"/>
      <name val="Arial"/>
      <family val="2"/>
    </font>
    <font>
      <u/>
      <sz val="12"/>
      <color indexed="12"/>
      <name val="Arial"/>
      <family val="2"/>
    </font>
    <font>
      <i/>
      <sz val="12"/>
      <name val="Arial"/>
      <family val="2"/>
    </font>
    <font>
      <sz val="12"/>
      <color indexed="8"/>
      <name val="Arial"/>
      <family val="2"/>
    </font>
    <font>
      <sz val="14"/>
      <name val="Arial"/>
      <family val="2"/>
    </font>
    <font>
      <b/>
      <vertAlign val="superscript"/>
      <sz val="12"/>
      <name val="Arial"/>
      <family val="2"/>
    </font>
    <font>
      <vertAlign val="superscript"/>
      <sz val="12"/>
      <name val="Arial"/>
      <family val="2"/>
    </font>
    <font>
      <sz val="12"/>
      <color indexed="9"/>
      <name val="Arial"/>
      <family val="2"/>
    </font>
    <font>
      <b/>
      <sz val="12"/>
      <color indexed="8"/>
      <name val="Arial"/>
      <family val="2"/>
    </font>
    <font>
      <sz val="11"/>
      <color theme="1"/>
      <name val="Arial"/>
      <family val="2"/>
    </font>
    <font>
      <b/>
      <sz val="8"/>
      <color theme="0"/>
      <name val="Arial"/>
      <family val="2"/>
    </font>
    <font>
      <sz val="12"/>
      <color rgb="FF000000"/>
      <name val="Arial"/>
      <family val="2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" fillId="0" borderId="0"/>
  </cellStyleXfs>
  <cellXfs count="116">
    <xf numFmtId="0" fontId="0" fillId="0" borderId="0" xfId="0"/>
    <xf numFmtId="2" fontId="0" fillId="0" borderId="0" xfId="0" applyNumberFormat="1"/>
    <xf numFmtId="167" fontId="0" fillId="0" borderId="0" xfId="0" applyNumberFormat="1" applyAlignment="1" applyProtection="1">
      <alignment horizontal="right"/>
      <protection locked="0"/>
    </xf>
    <xf numFmtId="43" fontId="0" fillId="0" borderId="0" xfId="1" applyFont="1" applyAlignment="1" applyProtection="1">
      <alignment horizontal="right"/>
      <protection locked="0"/>
    </xf>
    <xf numFmtId="2" fontId="3" fillId="0" borderId="0" xfId="4" applyNumberFormat="1" applyFont="1"/>
    <xf numFmtId="2" fontId="6" fillId="0" borderId="0" xfId="4" applyNumberFormat="1" applyFont="1"/>
    <xf numFmtId="0" fontId="0" fillId="0" borderId="0" xfId="0" applyNumberFormat="1" applyAlignment="1" applyProtection="1">
      <alignment horizontal="left"/>
      <protection locked="0"/>
    </xf>
    <xf numFmtId="0" fontId="0" fillId="0" borderId="0" xfId="0" applyNumberFormat="1" applyAlignment="1" applyProtection="1">
      <alignment horizontal="right"/>
      <protection locked="0"/>
    </xf>
    <xf numFmtId="167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2" fontId="3" fillId="0" borderId="0" xfId="4" applyNumberFormat="1" applyFont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/>
    <xf numFmtId="0" fontId="4" fillId="0" borderId="0" xfId="0" applyFont="1" applyAlignment="1" applyProtection="1">
      <alignment horizontal="left" indent="1"/>
      <protection hidden="1"/>
    </xf>
    <xf numFmtId="0" fontId="4" fillId="0" borderId="1" xfId="0" applyFont="1" applyBorder="1" applyAlignment="1" applyProtection="1">
      <alignment horizontal="left" indent="1"/>
      <protection hidden="1"/>
    </xf>
    <xf numFmtId="0" fontId="3" fillId="0" borderId="0" xfId="0" applyFont="1" applyProtection="1">
      <protection hidden="1"/>
    </xf>
    <xf numFmtId="2" fontId="3" fillId="0" borderId="0" xfId="4" applyNumberFormat="1" applyFont="1" applyFill="1"/>
    <xf numFmtId="2" fontId="6" fillId="0" borderId="0" xfId="4" applyNumberFormat="1" applyFont="1" applyFill="1"/>
    <xf numFmtId="0" fontId="7" fillId="0" borderId="0" xfId="0" applyFont="1" applyFill="1" applyAlignment="1">
      <alignment horizontal="right"/>
    </xf>
    <xf numFmtId="0" fontId="3" fillId="0" borderId="0" xfId="0" applyFont="1" applyProtection="1">
      <protection locked="0"/>
    </xf>
    <xf numFmtId="0" fontId="3" fillId="0" borderId="0" xfId="0" applyFont="1" applyFill="1" applyProtection="1">
      <protection hidden="1"/>
    </xf>
    <xf numFmtId="2" fontId="3" fillId="0" borderId="0" xfId="0" applyNumberFormat="1" applyFont="1" applyAlignment="1">
      <alignment horizontal="right"/>
    </xf>
    <xf numFmtId="0" fontId="8" fillId="0" borderId="0" xfId="0" applyFont="1" applyProtection="1">
      <protection locked="0"/>
    </xf>
    <xf numFmtId="0" fontId="8" fillId="0" borderId="0" xfId="0" applyFont="1" applyProtection="1">
      <protection hidden="1"/>
    </xf>
    <xf numFmtId="165" fontId="3" fillId="0" borderId="0" xfId="4" applyNumberFormat="1" applyFont="1"/>
    <xf numFmtId="165" fontId="3" fillId="0" borderId="0" xfId="4" applyNumberFormat="1" applyFont="1" applyBorder="1"/>
    <xf numFmtId="165" fontId="6" fillId="0" borderId="0" xfId="4" applyNumberFormat="1" applyFont="1"/>
    <xf numFmtId="0" fontId="9" fillId="0" borderId="0" xfId="0" applyFont="1" applyProtection="1">
      <protection hidden="1"/>
    </xf>
    <xf numFmtId="0" fontId="9" fillId="0" borderId="0" xfId="0" applyFont="1" applyProtection="1">
      <protection locked="0"/>
    </xf>
    <xf numFmtId="2" fontId="6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67" fontId="3" fillId="0" borderId="0" xfId="0" applyNumberFormat="1" applyFont="1" applyAlignment="1" applyProtection="1">
      <alignment horizontal="right"/>
      <protection locked="0"/>
    </xf>
    <xf numFmtId="0" fontId="3" fillId="0" borderId="0" xfId="0" applyFont="1" applyAlignment="1">
      <alignment horizontal="left"/>
    </xf>
    <xf numFmtId="0" fontId="8" fillId="0" borderId="0" xfId="0" applyFont="1" applyFill="1" applyProtection="1">
      <protection locked="0"/>
    </xf>
    <xf numFmtId="0" fontId="8" fillId="3" borderId="0" xfId="0" applyFont="1" applyFill="1" applyProtection="1">
      <protection hidden="1"/>
    </xf>
    <xf numFmtId="0" fontId="8" fillId="0" borderId="0" xfId="0" applyFont="1" applyFill="1" applyProtection="1">
      <protection hidden="1"/>
    </xf>
    <xf numFmtId="0" fontId="10" fillId="3" borderId="0" xfId="0" applyFont="1" applyFill="1" applyProtection="1">
      <protection hidden="1"/>
    </xf>
    <xf numFmtId="0" fontId="8" fillId="3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11" fillId="3" borderId="0" xfId="0" applyFont="1" applyFill="1" applyProtection="1">
      <protection hidden="1"/>
    </xf>
    <xf numFmtId="0" fontId="11" fillId="0" borderId="0" xfId="0" applyFont="1" applyFill="1" applyProtection="1">
      <protection hidden="1"/>
    </xf>
    <xf numFmtId="0" fontId="11" fillId="3" borderId="0" xfId="0" applyFont="1" applyFill="1" applyProtection="1">
      <protection locked="0"/>
    </xf>
    <xf numFmtId="0" fontId="11" fillId="0" borderId="0" xfId="0" applyFont="1" applyFill="1" applyProtection="1">
      <protection locked="0"/>
    </xf>
    <xf numFmtId="0" fontId="14" fillId="0" borderId="0" xfId="0" applyFont="1" applyFill="1" applyAlignment="1"/>
    <xf numFmtId="0" fontId="15" fillId="0" borderId="0" xfId="0" applyFont="1" applyFill="1" applyAlignment="1">
      <alignment horizontal="left"/>
    </xf>
    <xf numFmtId="0" fontId="15" fillId="0" borderId="0" xfId="0" applyFont="1" applyFill="1" applyAlignment="1"/>
    <xf numFmtId="0" fontId="12" fillId="0" borderId="0" xfId="0" applyFont="1" applyFill="1" applyAlignment="1"/>
    <xf numFmtId="0" fontId="14" fillId="0" borderId="0" xfId="0" applyFont="1" applyAlignment="1"/>
    <xf numFmtId="0" fontId="16" fillId="0" borderId="0" xfId="2" applyFont="1" applyFill="1" applyAlignment="1" applyProtection="1">
      <alignment horizontal="justify"/>
    </xf>
    <xf numFmtId="0" fontId="14" fillId="0" borderId="0" xfId="0" quotePrefix="1" applyFont="1" applyFill="1" applyAlignment="1"/>
    <xf numFmtId="0" fontId="12" fillId="0" borderId="0" xfId="0" applyFont="1" applyAlignment="1"/>
    <xf numFmtId="0" fontId="14" fillId="0" borderId="0" xfId="3" applyFont="1" applyAlignment="1"/>
    <xf numFmtId="0" fontId="14" fillId="0" borderId="0" xfId="3" applyFont="1"/>
    <xf numFmtId="0" fontId="14" fillId="0" borderId="0" xfId="0" applyFont="1" applyAlignment="1">
      <alignment horizontal="left" indent="1"/>
    </xf>
    <xf numFmtId="0" fontId="14" fillId="0" borderId="0" xfId="3" applyFont="1" applyAlignment="1">
      <alignment horizontal="left"/>
    </xf>
    <xf numFmtId="0" fontId="18" fillId="0" borderId="0" xfId="5" applyFont="1" applyBorder="1" applyAlignment="1" applyProtection="1">
      <alignment horizontal="left"/>
      <protection locked="0"/>
    </xf>
    <xf numFmtId="0" fontId="14" fillId="0" borderId="0" xfId="0" applyFont="1" applyAlignment="1">
      <alignment horizontal="left"/>
    </xf>
    <xf numFmtId="0" fontId="14" fillId="0" borderId="0" xfId="3" applyFont="1" applyAlignment="1">
      <alignment horizontal="left" indent="1"/>
    </xf>
    <xf numFmtId="0" fontId="7" fillId="0" borderId="0" xfId="0" applyFont="1" applyFill="1" applyAlignment="1" applyProtection="1">
      <protection hidden="1"/>
    </xf>
    <xf numFmtId="0" fontId="14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14" fillId="0" borderId="1" xfId="0" applyFont="1" applyBorder="1" applyProtection="1">
      <protection hidden="1"/>
    </xf>
    <xf numFmtId="0" fontId="14" fillId="0" borderId="1" xfId="0" applyFont="1" applyBorder="1" applyAlignment="1" applyProtection="1">
      <alignment horizontal="right"/>
      <protection hidden="1"/>
    </xf>
    <xf numFmtId="0" fontId="14" fillId="0" borderId="0" xfId="0" applyFont="1" applyBorder="1" applyProtection="1">
      <protection hidden="1"/>
    </xf>
    <xf numFmtId="0" fontId="22" fillId="0" borderId="0" xfId="0" applyFont="1" applyBorder="1" applyProtection="1">
      <protection hidden="1"/>
    </xf>
    <xf numFmtId="0" fontId="22" fillId="0" borderId="0" xfId="0" applyFont="1" applyProtection="1">
      <protection hidden="1"/>
    </xf>
    <xf numFmtId="0" fontId="12" fillId="2" borderId="0" xfId="0" applyFont="1" applyFill="1" applyProtection="1">
      <protection hidden="1"/>
    </xf>
    <xf numFmtId="2" fontId="12" fillId="2" borderId="0" xfId="0" applyNumberFormat="1" applyFont="1" applyFill="1" applyBorder="1" applyProtection="1">
      <protection hidden="1"/>
    </xf>
    <xf numFmtId="2" fontId="12" fillId="0" borderId="0" xfId="4" applyNumberFormat="1" applyFont="1" applyProtection="1">
      <protection hidden="1"/>
    </xf>
    <xf numFmtId="0" fontId="14" fillId="0" borderId="2" xfId="0" applyFont="1" applyBorder="1" applyProtection="1">
      <protection hidden="1"/>
    </xf>
    <xf numFmtId="0" fontId="14" fillId="0" borderId="0" xfId="0" applyFont="1" applyAlignment="1" applyProtection="1">
      <alignment horizontal="left" indent="1"/>
      <protection hidden="1"/>
    </xf>
    <xf numFmtId="0" fontId="14" fillId="0" borderId="0" xfId="0" applyFont="1" applyAlignment="1" applyProtection="1">
      <alignment horizontal="right"/>
      <protection hidden="1"/>
    </xf>
    <xf numFmtId="2" fontId="14" fillId="0" borderId="0" xfId="0" applyNumberFormat="1" applyFont="1" applyBorder="1" applyProtection="1">
      <protection hidden="1"/>
    </xf>
    <xf numFmtId="2" fontId="14" fillId="0" borderId="0" xfId="4" applyNumberFormat="1" applyFont="1" applyProtection="1">
      <protection hidden="1"/>
    </xf>
    <xf numFmtId="0" fontId="14" fillId="0" borderId="0" xfId="0" applyFont="1" applyBorder="1" applyAlignment="1" applyProtection="1">
      <alignment horizontal="left" indent="1"/>
      <protection hidden="1"/>
    </xf>
    <xf numFmtId="0" fontId="14" fillId="0" borderId="0" xfId="0" applyFont="1" applyFill="1" applyBorder="1" applyAlignment="1" applyProtection="1">
      <alignment horizontal="left" indent="1"/>
      <protection hidden="1"/>
    </xf>
    <xf numFmtId="2" fontId="14" fillId="0" borderId="0" xfId="0" applyNumberFormat="1" applyFont="1" applyAlignment="1" applyProtection="1">
      <alignment horizontal="right"/>
      <protection hidden="1"/>
    </xf>
    <xf numFmtId="2" fontId="14" fillId="0" borderId="0" xfId="0" applyNumberFormat="1" applyFont="1" applyProtection="1">
      <protection hidden="1"/>
    </xf>
    <xf numFmtId="0" fontId="14" fillId="0" borderId="0" xfId="0" applyFont="1" applyFill="1" applyAlignment="1" applyProtection="1">
      <alignment horizontal="left" indent="1"/>
      <protection hidden="1"/>
    </xf>
    <xf numFmtId="2" fontId="14" fillId="0" borderId="0" xfId="0" applyNumberFormat="1" applyFont="1" applyBorder="1" applyAlignment="1" applyProtection="1">
      <alignment horizontal="right"/>
      <protection hidden="1"/>
    </xf>
    <xf numFmtId="0" fontId="14" fillId="0" borderId="2" xfId="0" applyFont="1" applyFill="1" applyBorder="1" applyProtection="1">
      <protection hidden="1"/>
    </xf>
    <xf numFmtId="0" fontId="14" fillId="0" borderId="1" xfId="0" applyFont="1" applyBorder="1" applyAlignment="1" applyProtection="1">
      <alignment horizontal="left" indent="1"/>
      <protection hidden="1"/>
    </xf>
    <xf numFmtId="2" fontId="14" fillId="0" borderId="1" xfId="0" applyNumberFormat="1" applyFont="1" applyBorder="1" applyProtection="1">
      <protection hidden="1"/>
    </xf>
    <xf numFmtId="0" fontId="14" fillId="0" borderId="0" xfId="0" applyFont="1" applyFill="1" applyBorder="1" applyAlignment="1" applyProtection="1">
      <protection hidden="1"/>
    </xf>
    <xf numFmtId="164" fontId="14" fillId="0" borderId="0" xfId="0" applyNumberFormat="1" applyFont="1" applyProtection="1">
      <protection hidden="1"/>
    </xf>
    <xf numFmtId="0" fontId="23" fillId="0" borderId="0" xfId="5" applyFont="1" applyBorder="1" applyAlignment="1" applyProtection="1">
      <alignment horizontal="left"/>
      <protection hidden="1"/>
    </xf>
    <xf numFmtId="164" fontId="14" fillId="0" borderId="0" xfId="0" applyNumberFormat="1" applyFont="1" applyAlignment="1" applyProtection="1">
      <alignment horizontal="right"/>
      <protection hidden="1"/>
    </xf>
    <xf numFmtId="0" fontId="18" fillId="0" borderId="0" xfId="5" applyFont="1" applyBorder="1" applyAlignment="1" applyProtection="1">
      <alignment horizontal="left"/>
      <protection hidden="1"/>
    </xf>
    <xf numFmtId="0" fontId="14" fillId="0" borderId="0" xfId="3" applyFont="1" applyProtection="1">
      <protection hidden="1"/>
    </xf>
    <xf numFmtId="0" fontId="14" fillId="0" borderId="0" xfId="3" applyFont="1" applyAlignment="1" applyProtection="1">
      <alignment horizontal="right"/>
      <protection hidden="1"/>
    </xf>
    <xf numFmtId="2" fontId="14" fillId="0" borderId="0" xfId="3" applyNumberFormat="1" applyFont="1" applyAlignment="1" applyProtection="1">
      <alignment horizontal="right"/>
      <protection hidden="1"/>
    </xf>
    <xf numFmtId="0" fontId="14" fillId="0" borderId="0" xfId="3" applyFont="1" applyAlignment="1" applyProtection="1">
      <alignment horizontal="left" indent="1"/>
      <protection hidden="1"/>
    </xf>
    <xf numFmtId="0" fontId="18" fillId="0" borderId="0" xfId="0" applyFont="1" applyBorder="1" applyProtection="1">
      <protection hidden="1"/>
    </xf>
    <xf numFmtId="0" fontId="18" fillId="0" borderId="0" xfId="0" applyFont="1" applyProtection="1">
      <protection hidden="1"/>
    </xf>
    <xf numFmtId="0" fontId="12" fillId="0" borderId="0" xfId="0" applyFont="1" applyProtection="1">
      <protection locked="0"/>
    </xf>
    <xf numFmtId="0" fontId="7" fillId="0" borderId="0" xfId="0" applyFont="1" applyFill="1" applyAlignment="1" applyProtection="1">
      <protection locked="0"/>
    </xf>
    <xf numFmtId="0" fontId="19" fillId="0" borderId="0" xfId="0" applyFont="1" applyProtection="1">
      <protection locked="0"/>
    </xf>
    <xf numFmtId="166" fontId="8" fillId="3" borderId="0" xfId="0" applyNumberFormat="1" applyFont="1" applyFill="1" applyAlignment="1" applyProtection="1">
      <alignment horizontal="right"/>
      <protection hidden="1"/>
    </xf>
    <xf numFmtId="0" fontId="24" fillId="0" borderId="0" xfId="0" applyFont="1" applyAlignment="1" applyProtection="1">
      <alignment horizontal="left" indent="1"/>
      <protection hidden="1"/>
    </xf>
    <xf numFmtId="0" fontId="10" fillId="3" borderId="0" xfId="0" applyFont="1" applyFill="1" applyProtection="1">
      <protection locked="0"/>
    </xf>
    <xf numFmtId="0" fontId="14" fillId="0" borderId="0" xfId="0" applyFont="1"/>
    <xf numFmtId="0" fontId="26" fillId="0" borderId="0" xfId="0" applyFont="1" applyAlignment="1">
      <alignment horizontal="justify" vertical="center" readingOrder="1"/>
    </xf>
    <xf numFmtId="0" fontId="17" fillId="0" borderId="0" xfId="0" applyFont="1" applyFill="1" applyAlignment="1">
      <alignment horizontal="right"/>
    </xf>
    <xf numFmtId="0" fontId="17" fillId="0" borderId="0" xfId="0" applyFont="1" applyFill="1" applyAlignment="1" applyProtection="1">
      <alignment horizontal="right"/>
      <protection hidden="1"/>
    </xf>
    <xf numFmtId="0" fontId="17" fillId="0" borderId="0" xfId="0" applyFont="1" applyFill="1" applyAlignment="1" applyProtection="1">
      <alignment horizontal="right"/>
      <protection locked="0"/>
    </xf>
    <xf numFmtId="0" fontId="13" fillId="0" borderId="0" xfId="0" applyFont="1" applyAlignment="1" applyProtection="1">
      <alignment vertical="center"/>
      <protection locked="0"/>
    </xf>
    <xf numFmtId="0" fontId="7" fillId="0" borderId="0" xfId="0" applyFont="1" applyFill="1" applyAlignment="1">
      <alignment horizontal="left"/>
    </xf>
    <xf numFmtId="0" fontId="12" fillId="3" borderId="0" xfId="0" applyFont="1" applyFill="1" applyAlignment="1">
      <alignment horizontal="left"/>
    </xf>
    <xf numFmtId="0" fontId="15" fillId="3" borderId="0" xfId="2" applyFont="1" applyFill="1" applyAlignment="1" applyProtection="1"/>
    <xf numFmtId="0" fontId="17" fillId="0" borderId="0" xfId="3" applyFont="1" applyAlignment="1">
      <alignment wrapText="1"/>
    </xf>
    <xf numFmtId="0" fontId="17" fillId="0" borderId="0" xfId="0" applyFont="1" applyAlignment="1">
      <alignment wrapText="1"/>
    </xf>
    <xf numFmtId="0" fontId="25" fillId="3" borderId="0" xfId="0" applyFont="1" applyFill="1" applyAlignment="1" applyProtection="1">
      <alignment horizontal="center"/>
      <protection locked="0"/>
    </xf>
    <xf numFmtId="0" fontId="7" fillId="0" borderId="0" xfId="0" applyNumberFormat="1" applyFont="1" applyFill="1" applyAlignment="1" applyProtection="1">
      <alignment horizontal="right"/>
      <protection locked="0"/>
    </xf>
    <xf numFmtId="0" fontId="0" fillId="0" borderId="0" xfId="0" applyFill="1" applyAlignment="1"/>
    <xf numFmtId="0" fontId="7" fillId="0" borderId="0" xfId="0" applyFont="1" applyFill="1" applyAlignment="1"/>
  </cellXfs>
  <cellStyles count="6">
    <cellStyle name="Comma" xfId="1" builtinId="3"/>
    <cellStyle name="Hyperlink" xfId="2" builtinId="8"/>
    <cellStyle name="Normal" xfId="0" builtinId="0"/>
    <cellStyle name="Normal_Sickness Absence Oct04 to Sept05 by NHS Board" xfId="3"/>
    <cellStyle name="Normal_sickness_absence aug07-data" xfId="4"/>
    <cellStyle name="Normal_template (2)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FFFFFF"/>
      <rgbColor rgb="00FFFFFF"/>
      <rgbColor rgb="00092869"/>
      <rgbColor rgb="006B077B"/>
      <rgbColor rgb="00FFFFFF"/>
      <rgbColor rgb="00FFEC00"/>
      <rgbColor rgb="00FFFFFF"/>
      <rgbColor rgb="00FFFFFF"/>
      <rgbColor rgb="00FFFFFF"/>
      <rgbColor rgb="00FFFFFF"/>
      <rgbColor rgb="00FFFFFF"/>
      <rgbColor rgb="00C0C0C0"/>
      <rgbColor rgb="00808080"/>
      <rgbColor rgb="00092869"/>
      <rgbColor rgb="000391BF"/>
      <rgbColor rgb="0000A15F"/>
      <rgbColor rgb="0067BF29"/>
      <rgbColor rgb="006B077B"/>
      <rgbColor rgb="00FF0000"/>
      <rgbColor rgb="00EE9C00"/>
      <rgbColor rgb="00FFEC00"/>
      <rgbColor rgb="00092869"/>
      <rgbColor rgb="000391BF"/>
      <rgbColor rgb="0000A15F"/>
      <rgbColor rgb="0067BF29"/>
      <rgbColor rgb="006B077B"/>
      <rgbColor rgb="00FF0000"/>
      <rgbColor rgb="00EE9C00"/>
      <rgbColor rgb="00FFEC00"/>
      <rgbColor rgb="00FFFFFF"/>
      <rgbColor rgb="00FFFFFF"/>
      <rgbColor rgb="00FFFFFF"/>
      <rgbColor rgb="0000684D"/>
      <rgbColor rgb="00FFFFFF"/>
      <rgbColor rgb="0067BF29"/>
      <rgbColor rgb="00FFFFFF"/>
      <rgbColor rgb="0000A15F"/>
      <rgbColor rgb="00FFFFFF"/>
      <rgbColor rgb="00FFFFFF"/>
      <rgbColor rgb="00B80068"/>
      <rgbColor rgb="000391BF"/>
      <rgbColor rgb="00A1002F"/>
      <rgbColor rgb="00EE9C00"/>
      <rgbColor rgb="00FFFFFF"/>
      <rgbColor rgb="00969696"/>
      <rgbColor rgb="00FFFFFF"/>
      <rgbColor rgb="00FFFFFF"/>
      <rgbColor rgb="00FFFFFF"/>
      <rgbColor rgb="00FFFFFF"/>
      <rgbColor rgb="00FFFFFF"/>
      <rgbColor rgb="00FFFFFF"/>
      <rgbColor rgb="00FFFFFF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654939684263623"/>
          <c:y val="2.0655002981024267E-2"/>
          <c:w val="0.73532941553896436"/>
          <c:h val="0.89211477397280881"/>
        </c:manualLayout>
      </c:layout>
      <c:barChart>
        <c:barDir val="bar"/>
        <c:grouping val="clustered"/>
        <c:varyColors val="0"/>
        <c:ser>
          <c:idx val="1"/>
          <c:order val="0"/>
          <c:tx>
            <c:v>Boards</c:v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'NHS Board Chart'!$T$16:$T$37</c:f>
              <c:strCache>
                <c:ptCount val="22"/>
                <c:pt idx="0">
                  <c:v>NHS Borders</c:v>
                </c:pt>
                <c:pt idx="1">
                  <c:v>NHS Fife</c:v>
                </c:pt>
                <c:pt idx="2">
                  <c:v>NHS Lothian</c:v>
                </c:pt>
                <c:pt idx="3">
                  <c:v>NHS Highland</c:v>
                </c:pt>
                <c:pt idx="4">
                  <c:v>NHS Grampian</c:v>
                </c:pt>
                <c:pt idx="5">
                  <c:v>NHS Orkney</c:v>
                </c:pt>
                <c:pt idx="6">
                  <c:v>NHS Tayside</c:v>
                </c:pt>
                <c:pt idx="7">
                  <c:v>NHS Western Isles</c:v>
                </c:pt>
                <c:pt idx="8">
                  <c:v>NHS Shetland</c:v>
                </c:pt>
                <c:pt idx="9">
                  <c:v>NHS Ayrshire &amp; Arran</c:v>
                </c:pt>
                <c:pt idx="10">
                  <c:v>NHS Greater Glasgow &amp; Clyde</c:v>
                </c:pt>
                <c:pt idx="11">
                  <c:v>NHS Lanarkshire</c:v>
                </c:pt>
                <c:pt idx="12">
                  <c:v>NHS Forth Valley</c:v>
                </c:pt>
                <c:pt idx="13">
                  <c:v>NHS Dumfries &amp; Galloway</c:v>
                </c:pt>
                <c:pt idx="14">
                  <c:v>The State Hospital </c:v>
                </c:pt>
                <c:pt idx="15">
                  <c:v>National Waiting Times Centre</c:v>
                </c:pt>
                <c:pt idx="16">
                  <c:v>Scottish Ambulance Service</c:v>
                </c:pt>
                <c:pt idx="17">
                  <c:v>NHS 24</c:v>
                </c:pt>
                <c:pt idx="18">
                  <c:v>NHS National Services Scotland</c:v>
                </c:pt>
                <c:pt idx="19">
                  <c:v>NHS Education For Scotland</c:v>
                </c:pt>
                <c:pt idx="20">
                  <c:v>NHS Health Scotland</c:v>
                </c:pt>
                <c:pt idx="21">
                  <c:v>NHS Healthcare Improvement Scotland</c:v>
                </c:pt>
              </c:strCache>
            </c:strRef>
          </c:cat>
          <c:val>
            <c:numRef>
              <c:f>'NHS Board Chart'!$Z$16:$Z$37</c:f>
              <c:numCache>
                <c:formatCode>#,###,##0.00;\-#,##0.00;\-</c:formatCode>
                <c:ptCount val="22"/>
                <c:pt idx="0">
                  <c:v>5.2779604440454033</c:v>
                </c:pt>
                <c:pt idx="1">
                  <c:v>5.5079396342413975</c:v>
                </c:pt>
                <c:pt idx="2">
                  <c:v>5.0686351276788395</c:v>
                </c:pt>
                <c:pt idx="3">
                  <c:v>5.226369895406684</c:v>
                </c:pt>
                <c:pt idx="4">
                  <c:v>4.5300794592447149</c:v>
                </c:pt>
                <c:pt idx="5">
                  <c:v>4.6170220205777257</c:v>
                </c:pt>
                <c:pt idx="6">
                  <c:v>5.3999147014902649</c:v>
                </c:pt>
                <c:pt idx="7">
                  <c:v>5.5270561291143174</c:v>
                </c:pt>
                <c:pt idx="8">
                  <c:v>4.2861939599372718</c:v>
                </c:pt>
                <c:pt idx="9">
                  <c:v>5.3489157131981671</c:v>
                </c:pt>
                <c:pt idx="10">
                  <c:v>5.5210885079392602</c:v>
                </c:pt>
                <c:pt idx="11">
                  <c:v>5.8652115058067125</c:v>
                </c:pt>
                <c:pt idx="12">
                  <c:v>5.8759326241962864</c:v>
                </c:pt>
                <c:pt idx="13">
                  <c:v>5.1961482445558387</c:v>
                </c:pt>
                <c:pt idx="14">
                  <c:v>8.3396240441230489</c:v>
                </c:pt>
                <c:pt idx="15">
                  <c:v>5.0275544148374918</c:v>
                </c:pt>
                <c:pt idx="16">
                  <c:v>7.8039484837279502</c:v>
                </c:pt>
                <c:pt idx="17">
                  <c:v>8.5764846177889247</c:v>
                </c:pt>
                <c:pt idx="18">
                  <c:v>4.4700127244015553</c:v>
                </c:pt>
                <c:pt idx="19">
                  <c:v>1.7008202261564711</c:v>
                </c:pt>
                <c:pt idx="20">
                  <c:v>3.7334094341424549</c:v>
                </c:pt>
                <c:pt idx="21">
                  <c:v>3.6520632680116445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03-4366-A1C5-D0C23813B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43209344"/>
        <c:axId val="243210880"/>
      </c:barChart>
      <c:scatterChart>
        <c:scatterStyle val="lineMarker"/>
        <c:varyColors val="0"/>
        <c:ser>
          <c:idx val="0"/>
          <c:order val="1"/>
          <c:tx>
            <c:v>Scotland Average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'NHS Board Chart'!$Z$39:$Z$40</c:f>
              <c:numCache>
                <c:formatCode>#,###,##0.00;\-#,##0.00;\-</c:formatCode>
                <c:ptCount val="2"/>
                <c:pt idx="0">
                  <c:v>5.3851735581591926</c:v>
                </c:pt>
                <c:pt idx="1">
                  <c:v>5.3851735581591926</c:v>
                </c:pt>
              </c:numCache>
            </c:numRef>
          </c:xVal>
          <c:yVal>
            <c:numRef>
              <c:f>'NHS Board Chart'!$Y$39:$Y$40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203-4366-A1C5-D0C23813B0C3}"/>
            </c:ext>
          </c:extLst>
        </c:ser>
        <c:ser>
          <c:idx val="2"/>
          <c:order val="2"/>
          <c:tx>
            <c:v>Standard</c:v>
          </c:tx>
          <c:spPr>
            <a:ln w="38100">
              <a:solidFill>
                <a:srgbClr val="F79646"/>
              </a:solidFill>
              <a:prstDash val="sysDash"/>
            </a:ln>
          </c:spPr>
          <c:marker>
            <c:symbol val="none"/>
          </c:marker>
          <c:xVal>
            <c:numRef>
              <c:f>'NHS Board Chart'!$Z$42:$Z$43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xVal>
          <c:yVal>
            <c:numRef>
              <c:f>'NHS Board Chart'!$Y$42:$Y$43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203-4366-A1C5-D0C23813B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3213056"/>
        <c:axId val="243214592"/>
      </c:scatterChart>
      <c:catAx>
        <c:axId val="24320934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"/>
                <a:ea typeface="Arial"/>
                <a:cs typeface="Arial"/>
              </a:defRPr>
            </a:pPr>
            <a:endParaRPr lang="en-US"/>
          </a:p>
        </c:txPr>
        <c:crossAx val="243210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3210880"/>
        <c:scaling>
          <c:orientation val="minMax"/>
          <c:max val="10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200"/>
                  <a:t>Sickness Absence Rate (%)</a:t>
                </a:r>
              </a:p>
            </c:rich>
          </c:tx>
          <c:layout>
            <c:manualLayout>
              <c:xMode val="edge"/>
              <c:yMode val="edge"/>
              <c:x val="0.47124130173383499"/>
              <c:y val="0.9568815059997395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243209344"/>
        <c:crosses val="max"/>
        <c:crossBetween val="between"/>
      </c:valAx>
      <c:valAx>
        <c:axId val="243213056"/>
        <c:scaling>
          <c:orientation val="minMax"/>
        </c:scaling>
        <c:delete val="1"/>
        <c:axPos val="b"/>
        <c:numFmt formatCode="#,###,##0.00;\-#,##0.00;\-" sourceLinked="1"/>
        <c:majorTickMark val="out"/>
        <c:minorTickMark val="none"/>
        <c:tickLblPos val="none"/>
        <c:crossAx val="243214592"/>
        <c:crosses val="autoZero"/>
        <c:crossBetween val="midCat"/>
      </c:valAx>
      <c:valAx>
        <c:axId val="243214592"/>
        <c:scaling>
          <c:orientation val="minMax"/>
          <c:max val="1"/>
        </c:scaling>
        <c:delete val="1"/>
        <c:axPos val="r"/>
        <c:numFmt formatCode="General" sourceLinked="1"/>
        <c:majorTickMark val="out"/>
        <c:minorTickMark val="none"/>
        <c:tickLblPos val="none"/>
        <c:crossAx val="243213056"/>
        <c:crosses val="max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9153909209624651"/>
          <c:y val="0.42555580682962951"/>
          <c:w val="0.18036807468032023"/>
          <c:h val="5.726636650836398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033" r="0.75000000000000033" t="1" header="0.5" footer="0.5"/>
    <c:pageSetup orientation="landscape"/>
  </c:printSettings>
</c:chartSpace>
</file>

<file path=xl/ctrlProps/ctrlProp1.xml><?xml version="1.0" encoding="utf-8"?>
<formControlPr xmlns="http://schemas.microsoft.com/office/spreadsheetml/2009/9/main" objectType="Drop" dropStyle="combo" dx="22" fmlaLink="$W$49" fmlaRange="$T$45:$T$57" noThreeD="1" sel="13" val="5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://www.isdscotland.org/isd/796.htm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504825</xdr:colOff>
      <xdr:row>0</xdr:row>
      <xdr:rowOff>0</xdr:rowOff>
    </xdr:from>
    <xdr:to>
      <xdr:col>13</xdr:col>
      <xdr:colOff>542925</xdr:colOff>
      <xdr:row>0</xdr:row>
      <xdr:rowOff>0</xdr:rowOff>
    </xdr:to>
    <xdr:pic>
      <xdr:nvPicPr>
        <xdr:cNvPr id="407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12</xdr:col>
      <xdr:colOff>558171</xdr:colOff>
      <xdr:row>0</xdr:row>
      <xdr:rowOff>0</xdr:rowOff>
    </xdr:to>
    <xdr:sp macro="" textlink="">
      <xdr:nvSpPr>
        <xdr:cNvPr id="3077" name="Text Box 5">
          <a:extLst>
            <a:ext uri="{FF2B5EF4-FFF2-40B4-BE49-F238E27FC236}">
              <a16:creationId xmlns:a16="http://schemas.microsoft.com/office/drawing/2014/main" id="{811F6457-FBFD-4C6B-8C7E-E4BA743C826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315325" cy="0"/>
        </a:xfrm>
        <a:prstGeom prst="rect">
          <a:avLst/>
        </a:prstGeom>
        <a:solidFill>
          <a:srgbClr val="FFFFFF"/>
        </a:solidFill>
        <a:ln w="9525">
          <a:solidFill>
            <a:schemeClr val="accent1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just" rtl="0">
            <a:defRPr sz="1000"/>
          </a:pPr>
          <a:endParaRPr lang="en-GB" sz="800" b="0" i="0" u="none" strike="noStrike" baseline="0">
            <a:solidFill>
              <a:srgbClr val="000000"/>
            </a:solidFill>
            <a:latin typeface="Verdana"/>
          </a:endParaRPr>
        </a:p>
      </xdr:txBody>
    </xdr:sp>
    <xdr:clientData/>
  </xdr:twoCellAnchor>
  <xdr:twoCellAnchor>
    <xdr:from>
      <xdr:col>8</xdr:col>
      <xdr:colOff>266700</xdr:colOff>
      <xdr:row>0</xdr:row>
      <xdr:rowOff>0</xdr:rowOff>
    </xdr:from>
    <xdr:to>
      <xdr:col>9</xdr:col>
      <xdr:colOff>600075</xdr:colOff>
      <xdr:row>0</xdr:row>
      <xdr:rowOff>0</xdr:rowOff>
    </xdr:to>
    <xdr:pic>
      <xdr:nvPicPr>
        <xdr:cNvPr id="407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0"/>
          <a:ext cx="942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447675</xdr:colOff>
      <xdr:row>0</xdr:row>
      <xdr:rowOff>0</xdr:rowOff>
    </xdr:from>
    <xdr:to>
      <xdr:col>7</xdr:col>
      <xdr:colOff>104775</xdr:colOff>
      <xdr:row>0</xdr:row>
      <xdr:rowOff>0</xdr:rowOff>
    </xdr:to>
    <xdr:sp macro="" textlink="">
      <xdr:nvSpPr>
        <xdr:cNvPr id="4079" name="Text Box 7">
          <a:hlinkClick xmlns:r="http://schemas.openxmlformats.org/officeDocument/2006/relationships" r:id="rId2" tooltip="http://www.isdscotland.org/workforce"/>
        </xdr:cNvPr>
        <xdr:cNvSpPr txBox="1">
          <a:spLocks noChangeArrowheads="1"/>
        </xdr:cNvSpPr>
      </xdr:nvSpPr>
      <xdr:spPr bwMode="auto">
        <a:xfrm>
          <a:off x="1685925" y="0"/>
          <a:ext cx="3124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304800</xdr:colOff>
      <xdr:row>9</xdr:row>
      <xdr:rowOff>104775</xdr:rowOff>
    </xdr:to>
    <xdr:sp macro="" textlink="">
      <xdr:nvSpPr>
        <xdr:cNvPr id="4081" name="AutoShape 925" descr="Risultati immagini per nhs education for scotland"/>
        <xdr:cNvSpPr>
          <a:spLocks noChangeAspect="1" noChangeArrowheads="1"/>
        </xdr:cNvSpPr>
      </xdr:nvSpPr>
      <xdr:spPr bwMode="auto">
        <a:xfrm>
          <a:off x="7143750" y="1343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304800</xdr:colOff>
      <xdr:row>9</xdr:row>
      <xdr:rowOff>104775</xdr:rowOff>
    </xdr:to>
    <xdr:sp macro="" textlink="">
      <xdr:nvSpPr>
        <xdr:cNvPr id="4082" name="AutoShape 925" descr="Risultati immagini per nhs education for scotland"/>
        <xdr:cNvSpPr>
          <a:spLocks noChangeAspect="1" noChangeArrowheads="1"/>
        </xdr:cNvSpPr>
      </xdr:nvSpPr>
      <xdr:spPr bwMode="auto">
        <a:xfrm>
          <a:off x="7753350" y="1343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304800</xdr:colOff>
      <xdr:row>9</xdr:row>
      <xdr:rowOff>104775</xdr:rowOff>
    </xdr:to>
    <xdr:sp macro="" textlink="">
      <xdr:nvSpPr>
        <xdr:cNvPr id="4083" name="AutoShape 925" descr="Risultati immagini per nhs education for scotland"/>
        <xdr:cNvSpPr>
          <a:spLocks noChangeAspect="1" noChangeArrowheads="1"/>
        </xdr:cNvSpPr>
      </xdr:nvSpPr>
      <xdr:spPr bwMode="auto">
        <a:xfrm>
          <a:off x="8362950" y="1343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304800</xdr:colOff>
      <xdr:row>6</xdr:row>
      <xdr:rowOff>104775</xdr:rowOff>
    </xdr:to>
    <xdr:sp macro="" textlink="">
      <xdr:nvSpPr>
        <xdr:cNvPr id="4084" name="AutoShape 926" descr="Risultati immagini per nhs education for scotland"/>
        <xdr:cNvSpPr>
          <a:spLocks noChangeAspect="1" noChangeArrowheads="1"/>
        </xdr:cNvSpPr>
      </xdr:nvSpPr>
      <xdr:spPr bwMode="auto">
        <a:xfrm>
          <a:off x="7753350" y="857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200025</xdr:colOff>
      <xdr:row>1</xdr:row>
      <xdr:rowOff>66675</xdr:rowOff>
    </xdr:from>
    <xdr:to>
      <xdr:col>11</xdr:col>
      <xdr:colOff>581025</xdr:colOff>
      <xdr:row>5</xdr:row>
      <xdr:rowOff>95250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734175" y="295275"/>
          <a:ext cx="9906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200025</xdr:colOff>
      <xdr:row>1</xdr:row>
      <xdr:rowOff>66675</xdr:rowOff>
    </xdr:from>
    <xdr:to>
      <xdr:col>11</xdr:col>
      <xdr:colOff>504825</xdr:colOff>
      <xdr:row>5</xdr:row>
      <xdr:rowOff>161925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734175" y="295275"/>
          <a:ext cx="9144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66675</xdr:rowOff>
    </xdr:from>
    <xdr:to>
      <xdr:col>15</xdr:col>
      <xdr:colOff>523875</xdr:colOff>
      <xdr:row>51</xdr:row>
      <xdr:rowOff>47625</xdr:rowOff>
    </xdr:to>
    <xdr:graphicFrame macro="">
      <xdr:nvGraphicFramePr>
        <xdr:cNvPr id="52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314325</xdr:colOff>
          <xdr:row>3</xdr:row>
          <xdr:rowOff>38100</xdr:rowOff>
        </xdr:from>
        <xdr:to>
          <xdr:col>6</xdr:col>
          <xdr:colOff>142875</xdr:colOff>
          <xdr:row>4</xdr:row>
          <xdr:rowOff>38100</xdr:rowOff>
        </xdr:to>
        <xdr:sp macro="" textlink="">
          <xdr:nvSpPr>
            <xdr:cNvPr id="5279" name="Drop Down 159" hidden="1">
              <a:extLst>
                <a:ext uri="{63B3BB69-23CF-44E3-9099-C40C66FF867C}">
                  <a14:compatExt spid="_x0000_s5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sdscotland.org/Health-Topics/Workforc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T51"/>
  <sheetViews>
    <sheetView showGridLines="0" tabSelected="1" zoomScaleNormal="100" workbookViewId="0"/>
  </sheetViews>
  <sheetFormatPr defaultRowHeight="15" x14ac:dyDescent="0.2"/>
  <cols>
    <col min="1" max="1" width="19.42578125" style="44" customWidth="1"/>
    <col min="2" max="2" width="5.85546875" style="44" customWidth="1"/>
    <col min="3" max="3" width="8.7109375" style="44" bestFit="1" customWidth="1"/>
    <col min="4" max="16384" width="9.140625" style="44"/>
  </cols>
  <sheetData>
    <row r="1" spans="1:14" ht="18" x14ac:dyDescent="0.25">
      <c r="A1" s="59" t="s">
        <v>161</v>
      </c>
      <c r="L1" s="103" t="s">
        <v>367</v>
      </c>
    </row>
    <row r="3" spans="1:14" ht="15.75" customHeight="1" x14ac:dyDescent="0.25">
      <c r="A3" s="107" t="s">
        <v>162</v>
      </c>
    </row>
    <row r="4" spans="1:14" ht="15.75" customHeight="1" x14ac:dyDescent="0.2"/>
    <row r="5" spans="1:14" ht="15.75" customHeight="1" x14ac:dyDescent="0.25">
      <c r="A5" s="47" t="s">
        <v>163</v>
      </c>
    </row>
    <row r="6" spans="1:14" ht="15.75" customHeight="1" x14ac:dyDescent="0.2">
      <c r="A6" s="44" t="s">
        <v>54</v>
      </c>
      <c r="M6" s="101"/>
    </row>
    <row r="7" spans="1:14" ht="15.75" customHeight="1" x14ac:dyDescent="0.2">
      <c r="A7" s="45" t="s">
        <v>53</v>
      </c>
      <c r="B7" s="44" t="s">
        <v>164</v>
      </c>
    </row>
    <row r="8" spans="1:14" ht="15.75" customHeight="1" x14ac:dyDescent="0.2">
      <c r="A8" s="46" t="s">
        <v>66</v>
      </c>
      <c r="B8" s="48" t="s">
        <v>165</v>
      </c>
      <c r="D8" s="48"/>
      <c r="E8" s="48"/>
      <c r="F8" s="48"/>
      <c r="G8" s="48"/>
      <c r="H8" s="48"/>
      <c r="I8" s="48"/>
      <c r="J8" s="48"/>
    </row>
    <row r="9" spans="1:14" ht="15.75" customHeight="1" x14ac:dyDescent="0.2">
      <c r="L9" s="101"/>
      <c r="M9" s="101"/>
      <c r="N9" s="101"/>
    </row>
    <row r="10" spans="1:14" ht="15.75" customHeight="1" x14ac:dyDescent="0.2">
      <c r="A10" s="44" t="s">
        <v>166</v>
      </c>
      <c r="B10" s="48"/>
      <c r="C10" s="48"/>
      <c r="D10" s="48"/>
      <c r="E10" s="48"/>
      <c r="F10" s="48"/>
      <c r="G10" s="48"/>
      <c r="H10" s="48"/>
      <c r="I10" s="48"/>
      <c r="J10" s="48"/>
    </row>
    <row r="11" spans="1:14" ht="15.75" customHeight="1" x14ac:dyDescent="0.2">
      <c r="A11" s="44" t="s">
        <v>167</v>
      </c>
      <c r="C11" s="49"/>
    </row>
    <row r="12" spans="1:14" ht="15.75" customHeight="1" x14ac:dyDescent="0.2">
      <c r="A12" s="44" t="s">
        <v>168</v>
      </c>
      <c r="C12" s="49"/>
    </row>
    <row r="13" spans="1:14" ht="15.75" customHeight="1" x14ac:dyDescent="0.2">
      <c r="A13" s="44" t="s">
        <v>169</v>
      </c>
      <c r="C13" s="49"/>
    </row>
    <row r="14" spans="1:14" ht="15.75" customHeight="1" x14ac:dyDescent="0.2">
      <c r="A14" s="50"/>
      <c r="C14" s="49"/>
    </row>
    <row r="15" spans="1:14" ht="15.75" customHeight="1" x14ac:dyDescent="0.25">
      <c r="A15" s="47" t="s">
        <v>170</v>
      </c>
      <c r="B15" s="51"/>
      <c r="C15" s="51"/>
      <c r="D15" s="51"/>
      <c r="E15" s="51"/>
      <c r="F15" s="51"/>
      <c r="G15" s="51"/>
    </row>
    <row r="16" spans="1:14" ht="15.75" customHeight="1" x14ac:dyDescent="0.2">
      <c r="A16" s="44" t="s">
        <v>171</v>
      </c>
    </row>
    <row r="17" spans="1:20" ht="15.75" customHeight="1" x14ac:dyDescent="0.2">
      <c r="A17" s="50"/>
      <c r="C17" s="49"/>
    </row>
    <row r="18" spans="1:20" ht="15.75" customHeight="1" x14ac:dyDescent="0.25">
      <c r="A18" s="47" t="s">
        <v>172</v>
      </c>
    </row>
    <row r="19" spans="1:20" ht="15.75" customHeight="1" x14ac:dyDescent="0.2">
      <c r="A19" s="44" t="s">
        <v>173</v>
      </c>
    </row>
    <row r="20" spans="1:20" ht="15.75" customHeight="1" x14ac:dyDescent="0.2">
      <c r="A20" s="52" t="s">
        <v>188</v>
      </c>
      <c r="B20" s="48"/>
      <c r="C20" s="48"/>
      <c r="D20" s="48"/>
      <c r="E20" s="48"/>
      <c r="F20" s="48"/>
      <c r="G20" s="48"/>
      <c r="H20" s="48"/>
      <c r="I20" s="48"/>
      <c r="J20" s="48"/>
    </row>
    <row r="21" spans="1:20" ht="15.75" customHeight="1" x14ac:dyDescent="0.2">
      <c r="A21" s="52" t="s">
        <v>187</v>
      </c>
      <c r="B21" s="48"/>
      <c r="C21" s="48"/>
      <c r="D21" s="48"/>
      <c r="E21" s="48"/>
      <c r="F21" s="48"/>
      <c r="G21" s="48"/>
      <c r="H21" s="48"/>
      <c r="I21" s="48"/>
      <c r="J21" s="48"/>
    </row>
    <row r="22" spans="1:20" ht="15.75" customHeight="1" x14ac:dyDescent="0.2">
      <c r="A22" s="52"/>
      <c r="B22" s="48"/>
      <c r="C22" s="48"/>
      <c r="D22" s="48"/>
      <c r="E22" s="48"/>
      <c r="F22" s="48"/>
      <c r="G22" s="48"/>
      <c r="H22" s="48"/>
      <c r="I22" s="48"/>
      <c r="J22" s="48"/>
      <c r="T22" s="102"/>
    </row>
    <row r="23" spans="1:20" ht="15.75" customHeight="1" x14ac:dyDescent="0.2">
      <c r="A23" s="52" t="s">
        <v>177</v>
      </c>
      <c r="C23" s="49"/>
      <c r="T23" s="102"/>
    </row>
    <row r="24" spans="1:20" ht="15.75" customHeight="1" x14ac:dyDescent="0.2">
      <c r="A24" s="53" t="s">
        <v>174</v>
      </c>
      <c r="C24" s="49"/>
      <c r="T24" s="102"/>
    </row>
    <row r="25" spans="1:20" ht="15.75" customHeight="1" x14ac:dyDescent="0.2">
      <c r="A25" s="58" t="s">
        <v>352</v>
      </c>
      <c r="B25" s="54"/>
      <c r="C25" s="54"/>
      <c r="D25" s="54"/>
      <c r="E25" s="54"/>
      <c r="F25" s="54"/>
      <c r="G25" s="54"/>
      <c r="H25" s="54"/>
      <c r="I25" s="54"/>
      <c r="J25" s="54"/>
    </row>
    <row r="26" spans="1:20" ht="15.75" customHeight="1" x14ac:dyDescent="0.2">
      <c r="A26" s="58" t="s">
        <v>189</v>
      </c>
      <c r="B26" s="54"/>
      <c r="C26" s="54"/>
      <c r="D26" s="54"/>
      <c r="E26" s="54"/>
      <c r="F26" s="54"/>
      <c r="G26" s="54"/>
      <c r="H26" s="54"/>
      <c r="I26" s="54"/>
      <c r="J26" s="54"/>
    </row>
    <row r="27" spans="1:20" ht="15.75" customHeight="1" x14ac:dyDescent="0.2">
      <c r="A27" s="58" t="s">
        <v>353</v>
      </c>
      <c r="C27" s="49"/>
    </row>
    <row r="28" spans="1:20" ht="15.75" customHeight="1" x14ac:dyDescent="0.2">
      <c r="A28" s="58" t="s">
        <v>292</v>
      </c>
      <c r="C28" s="49"/>
    </row>
    <row r="29" spans="1:20" ht="15.75" customHeight="1" x14ac:dyDescent="0.2">
      <c r="A29" s="58" t="s">
        <v>293</v>
      </c>
      <c r="C29" s="49"/>
    </row>
    <row r="30" spans="1:20" ht="15.75" customHeight="1" x14ac:dyDescent="0.2">
      <c r="A30" s="110"/>
      <c r="B30" s="111"/>
      <c r="C30" s="111"/>
      <c r="D30" s="111"/>
      <c r="E30" s="111"/>
      <c r="F30" s="111"/>
      <c r="G30" s="111"/>
      <c r="H30" s="111"/>
      <c r="I30" s="111"/>
      <c r="J30" s="111"/>
    </row>
    <row r="31" spans="1:20" ht="15.75" customHeight="1" x14ac:dyDescent="0.2">
      <c r="A31" s="53" t="s">
        <v>354</v>
      </c>
      <c r="C31" s="49"/>
    </row>
    <row r="32" spans="1:20" ht="15.75" customHeight="1" x14ac:dyDescent="0.2">
      <c r="A32" s="53" t="s">
        <v>355</v>
      </c>
    </row>
    <row r="33" spans="1:10" ht="15.75" customHeight="1" x14ac:dyDescent="0.2">
      <c r="A33" s="52" t="s">
        <v>356</v>
      </c>
      <c r="B33" s="48"/>
      <c r="C33" s="48"/>
      <c r="D33" s="48"/>
      <c r="E33" s="48"/>
      <c r="F33" s="48"/>
      <c r="G33" s="48"/>
      <c r="H33" s="48"/>
      <c r="I33" s="48"/>
      <c r="J33" s="48"/>
    </row>
    <row r="34" spans="1:10" ht="15.75" customHeight="1" x14ac:dyDescent="0.2">
      <c r="A34" s="52"/>
      <c r="B34" s="48"/>
      <c r="C34" s="48"/>
      <c r="D34" s="48"/>
      <c r="E34" s="48"/>
      <c r="F34" s="48"/>
      <c r="G34" s="48"/>
      <c r="H34" s="48"/>
      <c r="I34" s="48"/>
      <c r="J34" s="48"/>
    </row>
    <row r="35" spans="1:10" ht="15.75" customHeight="1" x14ac:dyDescent="0.2">
      <c r="A35" s="52" t="s">
        <v>294</v>
      </c>
      <c r="B35" s="48"/>
      <c r="C35" s="48"/>
      <c r="D35" s="48"/>
      <c r="E35" s="48"/>
      <c r="F35" s="48"/>
      <c r="G35" s="48"/>
      <c r="H35" s="48"/>
      <c r="I35" s="48"/>
      <c r="J35" s="48"/>
    </row>
    <row r="36" spans="1:10" ht="15.75" customHeight="1" x14ac:dyDescent="0.2">
      <c r="A36" s="55" t="s">
        <v>295</v>
      </c>
    </row>
    <row r="37" spans="1:10" ht="15.75" customHeight="1" x14ac:dyDescent="0.2">
      <c r="A37" s="55" t="s">
        <v>296</v>
      </c>
      <c r="C37" s="49"/>
    </row>
    <row r="38" spans="1:10" ht="15.75" customHeight="1" x14ac:dyDescent="0.2">
      <c r="A38" s="55" t="s">
        <v>175</v>
      </c>
      <c r="C38" s="49"/>
    </row>
    <row r="39" spans="1:10" ht="15.75" customHeight="1" x14ac:dyDescent="0.2">
      <c r="C39" s="49"/>
    </row>
    <row r="40" spans="1:10" ht="15.75" customHeight="1" x14ac:dyDescent="0.2">
      <c r="A40" s="52" t="s">
        <v>176</v>
      </c>
      <c r="C40" s="49"/>
    </row>
    <row r="41" spans="1:10" ht="15.75" customHeight="1" x14ac:dyDescent="0.25">
      <c r="B41" s="51"/>
      <c r="C41" s="51"/>
      <c r="D41" s="51"/>
      <c r="E41" s="51"/>
      <c r="F41" s="51"/>
      <c r="G41" s="51"/>
    </row>
    <row r="42" spans="1:10" ht="15.75" x14ac:dyDescent="0.25">
      <c r="A42" s="108" t="s">
        <v>365</v>
      </c>
    </row>
    <row r="43" spans="1:10" x14ac:dyDescent="0.2">
      <c r="A43" s="109" t="s">
        <v>366</v>
      </c>
    </row>
    <row r="45" spans="1:10" ht="15.75" customHeight="1" x14ac:dyDescent="0.25">
      <c r="A45" s="47" t="s">
        <v>363</v>
      </c>
    </row>
    <row r="46" spans="1:10" ht="15.75" customHeight="1" x14ac:dyDescent="0.2">
      <c r="A46" s="44" t="s">
        <v>55</v>
      </c>
    </row>
    <row r="47" spans="1:10" ht="15.75" customHeight="1" x14ac:dyDescent="0.2">
      <c r="A47" s="56" t="s">
        <v>178</v>
      </c>
    </row>
    <row r="48" spans="1:10" ht="15.75" customHeight="1" x14ac:dyDescent="0.2">
      <c r="A48" s="56" t="s">
        <v>190</v>
      </c>
    </row>
    <row r="49" spans="1:10" ht="15.75" customHeight="1" x14ac:dyDescent="0.2">
      <c r="A49" s="44" t="s">
        <v>191</v>
      </c>
      <c r="B49" s="57"/>
      <c r="C49" s="57"/>
      <c r="D49" s="57"/>
      <c r="E49" s="57"/>
      <c r="F49" s="57"/>
      <c r="G49" s="57"/>
      <c r="H49" s="57"/>
      <c r="I49" s="57"/>
      <c r="J49" s="57"/>
    </row>
    <row r="50" spans="1:10" ht="15.75" customHeight="1" x14ac:dyDescent="0.2">
      <c r="A50" s="55" t="s">
        <v>192</v>
      </c>
      <c r="B50" s="57"/>
      <c r="C50" s="57"/>
      <c r="D50" s="57"/>
      <c r="E50" s="57"/>
      <c r="F50" s="57"/>
      <c r="G50" s="57"/>
      <c r="H50" s="57"/>
      <c r="I50" s="57"/>
      <c r="J50" s="57"/>
    </row>
    <row r="51" spans="1:10" ht="15.75" customHeight="1" x14ac:dyDescent="0.2">
      <c r="A51" s="53" t="s">
        <v>193</v>
      </c>
    </row>
  </sheetData>
  <sheetProtection formatColumns="0" formatRows="0"/>
  <mergeCells count="1">
    <mergeCell ref="A30:J30"/>
  </mergeCells>
  <phoneticPr fontId="5" type="noConversion"/>
  <hyperlinks>
    <hyperlink ref="A7" location="'NHS Board'!C1" tooltip="NHS Board" display="NHS Board "/>
    <hyperlink ref="A8" location="'NHS Board Chart'!A1" tooltip="NHS Board Chart" display="NHS Board Chart"/>
    <hyperlink ref="A43" r:id="rId1"/>
  </hyperlinks>
  <pageMargins left="0.39370078740157483" right="0.39370078740157483" top="0.39370078740157483" bottom="0.39370078740157483" header="0.51181102362204722" footer="0.51181102362204722"/>
  <pageSetup scale="74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V48"/>
  <sheetViews>
    <sheetView showGridLines="0" zoomScaleNormal="100" workbookViewId="0">
      <pane xSplit="2" topLeftCell="C1" activePane="topRight" state="frozen"/>
      <selection activeCell="C1" sqref="C1"/>
      <selection pane="topRight"/>
    </sheetView>
  </sheetViews>
  <sheetFormatPr defaultRowHeight="15" x14ac:dyDescent="0.2"/>
  <cols>
    <col min="1" max="1" width="6.7109375" style="60" hidden="1" customWidth="1"/>
    <col min="2" max="2" width="47.28515625" style="60" customWidth="1"/>
    <col min="3" max="17" width="11.140625" style="60" customWidth="1"/>
    <col min="18" max="19" width="9.140625" style="60"/>
    <col min="20" max="20" width="9.140625" style="60" customWidth="1"/>
    <col min="21" max="16384" width="9.140625" style="60"/>
  </cols>
  <sheetData>
    <row r="1" spans="1:22" ht="18.75" customHeight="1" x14ac:dyDescent="0.25">
      <c r="B1" s="59" t="s">
        <v>161</v>
      </c>
      <c r="T1" s="104" t="str">
        <f>Welcome!L1</f>
        <v>This is an NHS Education for Scotland Statistics release.</v>
      </c>
    </row>
    <row r="3" spans="1:22" ht="18.75" x14ac:dyDescent="0.25">
      <c r="B3" s="61" t="s">
        <v>364</v>
      </c>
    </row>
    <row r="4" spans="1:22" ht="15.75" x14ac:dyDescent="0.25">
      <c r="B4" s="61" t="s">
        <v>52</v>
      </c>
    </row>
    <row r="6" spans="1:22" ht="15.75" customHeight="1" x14ac:dyDescent="0.2">
      <c r="B6" s="62"/>
      <c r="C6" s="62">
        <v>2002</v>
      </c>
      <c r="D6" s="62">
        <v>2003</v>
      </c>
      <c r="E6" s="63" t="s">
        <v>358</v>
      </c>
      <c r="F6" s="62">
        <v>2005</v>
      </c>
      <c r="G6" s="63" t="s">
        <v>359</v>
      </c>
      <c r="H6" s="63">
        <v>2007</v>
      </c>
      <c r="I6" s="63">
        <v>2008</v>
      </c>
      <c r="J6" s="63">
        <v>2009</v>
      </c>
      <c r="K6" s="63">
        <v>2010</v>
      </c>
      <c r="L6" s="63">
        <v>2011</v>
      </c>
      <c r="M6" s="63">
        <v>2012</v>
      </c>
      <c r="N6" s="63">
        <v>2013</v>
      </c>
      <c r="O6" s="63">
        <v>2014</v>
      </c>
      <c r="P6" s="63">
        <v>2015</v>
      </c>
      <c r="Q6" s="63">
        <v>2016</v>
      </c>
      <c r="R6" s="62">
        <v>2017</v>
      </c>
      <c r="S6" s="62">
        <v>2018</v>
      </c>
      <c r="T6" s="62">
        <v>2019</v>
      </c>
    </row>
    <row r="7" spans="1:22" ht="30.75" hidden="1" customHeight="1" x14ac:dyDescent="0.2">
      <c r="B7" s="64"/>
      <c r="C7" s="64"/>
      <c r="D7" s="64"/>
      <c r="E7" s="64"/>
      <c r="F7" s="64"/>
      <c r="G7" s="65">
        <v>2</v>
      </c>
      <c r="H7" s="65">
        <v>3</v>
      </c>
      <c r="I7" s="66">
        <v>4</v>
      </c>
      <c r="J7" s="66">
        <v>5</v>
      </c>
      <c r="K7" s="66">
        <v>6</v>
      </c>
      <c r="L7" s="66">
        <v>7</v>
      </c>
      <c r="M7" s="66">
        <v>8</v>
      </c>
      <c r="N7" s="66">
        <v>9</v>
      </c>
      <c r="O7" s="60">
        <v>10</v>
      </c>
      <c r="P7" s="60">
        <v>11</v>
      </c>
      <c r="Q7" s="60">
        <v>12</v>
      </c>
      <c r="R7" s="60">
        <v>13</v>
      </c>
      <c r="S7" s="60">
        <v>14</v>
      </c>
      <c r="T7" s="60">
        <v>15</v>
      </c>
    </row>
    <row r="8" spans="1:22" ht="19.5" customHeight="1" x14ac:dyDescent="0.25">
      <c r="A8" s="64" t="s">
        <v>0</v>
      </c>
      <c r="B8" s="67" t="s">
        <v>0</v>
      </c>
      <c r="C8" s="67">
        <v>5.24</v>
      </c>
      <c r="D8" s="67">
        <v>4.6399999999999997</v>
      </c>
      <c r="E8" s="67">
        <v>5.25</v>
      </c>
      <c r="F8" s="67">
        <v>5.35</v>
      </c>
      <c r="G8" s="68">
        <f>IF(ISERROR(VLOOKUP($A8,rates,G$7,FALSE)),"-",VLOOKUP($A8,rates,G$7,FALSE))</f>
        <v>5.2280948540121051</v>
      </c>
      <c r="H8" s="68">
        <f t="shared" ref="G8:T23" si="0">IF(ISERROR(VLOOKUP($A8,rates,H$7,FALSE)),"-",VLOOKUP($A8,rates,H$7,FALSE))</f>
        <v>5.5450134007571243</v>
      </c>
      <c r="I8" s="68">
        <f t="shared" si="0"/>
        <v>5.2849730757543565</v>
      </c>
      <c r="J8" s="68">
        <f t="shared" si="0"/>
        <v>4.9455108800807368</v>
      </c>
      <c r="K8" s="68">
        <f t="shared" si="0"/>
        <v>4.752414868658966</v>
      </c>
      <c r="L8" s="68">
        <f t="shared" si="0"/>
        <v>4.7372548738888494</v>
      </c>
      <c r="M8" s="68">
        <f t="shared" si="0"/>
        <v>4.6271494961859316</v>
      </c>
      <c r="N8" s="68">
        <f t="shared" ref="N8:T8" si="1">IF(ISERROR(VLOOKUP($A8,rates,N$7,FALSE)),"-",VLOOKUP($A8,rates,N$7,FALSE))</f>
        <v>4.7985569662464229</v>
      </c>
      <c r="O8" s="68">
        <f t="shared" si="1"/>
        <v>4.7616988730562424</v>
      </c>
      <c r="P8" s="68">
        <f t="shared" si="1"/>
        <v>5.0372398192389545</v>
      </c>
      <c r="Q8" s="68">
        <f t="shared" si="1"/>
        <v>5.1613350031686513</v>
      </c>
      <c r="R8" s="68">
        <f t="shared" si="1"/>
        <v>5.1992674907674665</v>
      </c>
      <c r="S8" s="68">
        <f t="shared" si="1"/>
        <v>5.3931537177475297</v>
      </c>
      <c r="T8" s="68">
        <f t="shared" si="1"/>
        <v>5.3851735581591926</v>
      </c>
      <c r="U8" s="69"/>
    </row>
    <row r="9" spans="1:22" ht="15.75" customHeight="1" x14ac:dyDescent="0.2">
      <c r="A9" s="70" t="s">
        <v>19</v>
      </c>
      <c r="B9" s="71" t="s">
        <v>4</v>
      </c>
      <c r="C9" s="72" t="s">
        <v>49</v>
      </c>
      <c r="D9" s="72" t="s">
        <v>49</v>
      </c>
      <c r="E9" s="72" t="s">
        <v>49</v>
      </c>
      <c r="F9" s="72">
        <v>4.42</v>
      </c>
      <c r="G9" s="73">
        <f>IF(ISERROR(VLOOKUP($A9,rates,G$7,FALSE)),"-",VLOOKUP($A9,rates,G$7,FALSE))</f>
        <v>4.4864806355780464</v>
      </c>
      <c r="H9" s="73">
        <f t="shared" si="0"/>
        <v>4.6234270190436435</v>
      </c>
      <c r="I9" s="73">
        <f t="shared" si="0"/>
        <v>4.6927724313666941</v>
      </c>
      <c r="J9" s="73">
        <f t="shared" si="0"/>
        <v>4.6487230658169478</v>
      </c>
      <c r="K9" s="73">
        <f t="shared" si="0"/>
        <v>4.4790357543969304</v>
      </c>
      <c r="L9" s="73">
        <f t="shared" si="0"/>
        <v>4.0746696833705576</v>
      </c>
      <c r="M9" s="73">
        <f t="shared" si="0"/>
        <v>4.7116617025423988</v>
      </c>
      <c r="N9" s="73">
        <f t="shared" si="0"/>
        <v>4.2457922265220569</v>
      </c>
      <c r="O9" s="73">
        <f t="shared" si="0"/>
        <v>4.3594901962931702</v>
      </c>
      <c r="P9" s="73">
        <f t="shared" si="0"/>
        <v>4.7072752466468355</v>
      </c>
      <c r="Q9" s="73">
        <f t="shared" si="0"/>
        <v>4.3587050502381679</v>
      </c>
      <c r="R9" s="73">
        <f t="shared" si="0"/>
        <v>4.8564067750671835</v>
      </c>
      <c r="S9" s="73">
        <f t="shared" si="0"/>
        <v>5.2345759316852503</v>
      </c>
      <c r="T9" s="73">
        <f t="shared" si="0"/>
        <v>5.2779604440454033</v>
      </c>
      <c r="U9" s="74"/>
    </row>
    <row r="10" spans="1:22" ht="15.75" customHeight="1" x14ac:dyDescent="0.2">
      <c r="A10" s="70" t="s">
        <v>29</v>
      </c>
      <c r="B10" s="75" t="s">
        <v>5</v>
      </c>
      <c r="C10" s="72" t="s">
        <v>49</v>
      </c>
      <c r="D10" s="72" t="s">
        <v>49</v>
      </c>
      <c r="E10" s="72" t="s">
        <v>49</v>
      </c>
      <c r="F10" s="72">
        <v>6.27</v>
      </c>
      <c r="G10" s="73">
        <f t="shared" si="0"/>
        <v>5.6306343598170026</v>
      </c>
      <c r="H10" s="73">
        <f t="shared" si="0"/>
        <v>6.2126295358738339</v>
      </c>
      <c r="I10" s="73">
        <f t="shared" si="0"/>
        <v>5.4666994349873894</v>
      </c>
      <c r="J10" s="73">
        <f t="shared" si="0"/>
        <v>5.3008033818918419</v>
      </c>
      <c r="K10" s="73">
        <f t="shared" si="0"/>
        <v>4.9280843449670151</v>
      </c>
      <c r="L10" s="73">
        <f t="shared" si="0"/>
        <v>5.05926271518892</v>
      </c>
      <c r="M10" s="73">
        <f t="shared" si="0"/>
        <v>5.3198589019733804</v>
      </c>
      <c r="N10" s="73">
        <f t="shared" si="0"/>
        <v>5.4240854013010367</v>
      </c>
      <c r="O10" s="73">
        <f t="shared" si="0"/>
        <v>4.7948985500793908</v>
      </c>
      <c r="P10" s="73">
        <f t="shared" si="0"/>
        <v>5.3186031181708238</v>
      </c>
      <c r="Q10" s="73">
        <f t="shared" si="0"/>
        <v>5.115581480511878</v>
      </c>
      <c r="R10" s="73">
        <f t="shared" si="0"/>
        <v>5.1140246674206367</v>
      </c>
      <c r="S10" s="73">
        <f t="shared" si="0"/>
        <v>5.7608157335761581</v>
      </c>
      <c r="T10" s="73">
        <f t="shared" si="0"/>
        <v>5.5079396342413975</v>
      </c>
      <c r="U10" s="74"/>
    </row>
    <row r="11" spans="1:22" ht="15.75" customHeight="1" x14ac:dyDescent="0.2">
      <c r="A11" s="70" t="s">
        <v>35</v>
      </c>
      <c r="B11" s="76" t="s">
        <v>11</v>
      </c>
      <c r="C11" s="72" t="s">
        <v>49</v>
      </c>
      <c r="D11" s="72" t="s">
        <v>49</v>
      </c>
      <c r="E11" s="72" t="s">
        <v>49</v>
      </c>
      <c r="F11" s="77">
        <v>5.4</v>
      </c>
      <c r="G11" s="73">
        <f t="shared" si="0"/>
        <v>5.0448129349669237</v>
      </c>
      <c r="H11" s="73">
        <f t="shared" si="0"/>
        <v>4.9878792092860387</v>
      </c>
      <c r="I11" s="73">
        <f t="shared" si="0"/>
        <v>4.9847557163084684</v>
      </c>
      <c r="J11" s="73">
        <f t="shared" si="0"/>
        <v>4.6074594997490896</v>
      </c>
      <c r="K11" s="73">
        <f t="shared" si="0"/>
        <v>4.4640499431522329</v>
      </c>
      <c r="L11" s="73">
        <f t="shared" si="0"/>
        <v>4.4741285863944613</v>
      </c>
      <c r="M11" s="73">
        <f t="shared" si="0"/>
        <v>3.9869589908754666</v>
      </c>
      <c r="N11" s="73">
        <f t="shared" si="0"/>
        <v>4.2391202182073791</v>
      </c>
      <c r="O11" s="73">
        <f t="shared" si="0"/>
        <v>4.402485683240533</v>
      </c>
      <c r="P11" s="73">
        <f t="shared" si="0"/>
        <v>4.7088874348339163</v>
      </c>
      <c r="Q11" s="73">
        <f t="shared" si="0"/>
        <v>5.0188545934632369</v>
      </c>
      <c r="R11" s="73">
        <f t="shared" si="0"/>
        <v>4.9669367690308182</v>
      </c>
      <c r="S11" s="73">
        <f t="shared" si="0"/>
        <v>5.1496456829237891</v>
      </c>
      <c r="T11" s="73">
        <f t="shared" si="0"/>
        <v>5.0686351276788395</v>
      </c>
      <c r="U11" s="74"/>
    </row>
    <row r="12" spans="1:22" ht="15.75" customHeight="1" x14ac:dyDescent="0.2">
      <c r="A12" s="64" t="s">
        <v>31</v>
      </c>
      <c r="B12" s="76" t="s">
        <v>9</v>
      </c>
      <c r="C12" s="72" t="s">
        <v>49</v>
      </c>
      <c r="D12" s="72" t="s">
        <v>49</v>
      </c>
      <c r="E12" s="72" t="s">
        <v>49</v>
      </c>
      <c r="F12" s="72">
        <v>4.5599999999999996</v>
      </c>
      <c r="G12" s="73">
        <f t="shared" si="0"/>
        <v>4.475009719222526</v>
      </c>
      <c r="H12" s="73">
        <f t="shared" si="0"/>
        <v>5.1207762810082782</v>
      </c>
      <c r="I12" s="73">
        <f t="shared" si="0"/>
        <v>4.8594451869259396</v>
      </c>
      <c r="J12" s="73">
        <f t="shared" si="0"/>
        <v>4.9733873017982777</v>
      </c>
      <c r="K12" s="73">
        <f t="shared" si="0"/>
        <v>4.8093775250817146</v>
      </c>
      <c r="L12" s="73">
        <f t="shared" si="0"/>
        <v>4.8025457610585178</v>
      </c>
      <c r="M12" s="73">
        <f t="shared" si="0"/>
        <v>4.4434657080554416</v>
      </c>
      <c r="N12" s="73">
        <f t="shared" si="0"/>
        <v>4.8938090972401174</v>
      </c>
      <c r="O12" s="73">
        <f t="shared" si="0"/>
        <v>4.8221000181983706</v>
      </c>
      <c r="P12" s="73">
        <f t="shared" si="0"/>
        <v>4.9123628430609987</v>
      </c>
      <c r="Q12" s="73">
        <f t="shared" si="0"/>
        <v>5.0894677438154297</v>
      </c>
      <c r="R12" s="73">
        <f t="shared" si="0"/>
        <v>5.0788144650380458</v>
      </c>
      <c r="S12" s="73">
        <f t="shared" si="0"/>
        <v>5.1938608260667731</v>
      </c>
      <c r="T12" s="73">
        <f t="shared" si="0"/>
        <v>5.226369895406684</v>
      </c>
      <c r="U12" s="74"/>
    </row>
    <row r="13" spans="1:22" ht="15.75" customHeight="1" x14ac:dyDescent="0.2">
      <c r="A13" s="70" t="s">
        <v>33</v>
      </c>
      <c r="B13" s="76" t="s">
        <v>7</v>
      </c>
      <c r="C13" s="72" t="s">
        <v>49</v>
      </c>
      <c r="D13" s="72" t="s">
        <v>49</v>
      </c>
      <c r="E13" s="72" t="s">
        <v>49</v>
      </c>
      <c r="F13" s="72">
        <v>4.07</v>
      </c>
      <c r="G13" s="73">
        <f t="shared" si="0"/>
        <v>4.5881421135741318</v>
      </c>
      <c r="H13" s="73">
        <f t="shared" si="0"/>
        <v>5.0967370586020033</v>
      </c>
      <c r="I13" s="73">
        <f t="shared" si="0"/>
        <v>4.9541199412619843</v>
      </c>
      <c r="J13" s="73">
        <f t="shared" si="0"/>
        <v>4.6082383541328999</v>
      </c>
      <c r="K13" s="73">
        <f t="shared" si="0"/>
        <v>4.6292137364391346</v>
      </c>
      <c r="L13" s="73">
        <f t="shared" si="0"/>
        <v>4.4484283741304766</v>
      </c>
      <c r="M13" s="73">
        <f t="shared" si="0"/>
        <v>4.2677234634167371</v>
      </c>
      <c r="N13" s="73">
        <f t="shared" si="0"/>
        <v>4.44624491207251</v>
      </c>
      <c r="O13" s="73">
        <f t="shared" si="0"/>
        <v>4.6327960829265917</v>
      </c>
      <c r="P13" s="73">
        <f t="shared" si="0"/>
        <v>4.6416631436345064</v>
      </c>
      <c r="Q13" s="73">
        <f t="shared" si="0"/>
        <v>4.6237589678081834</v>
      </c>
      <c r="R13" s="73">
        <f t="shared" si="0"/>
        <v>4.7762374042640632</v>
      </c>
      <c r="S13" s="73">
        <f t="shared" si="0"/>
        <v>5.1347388526537419</v>
      </c>
      <c r="T13" s="73">
        <f t="shared" si="0"/>
        <v>4.5300794592447149</v>
      </c>
      <c r="U13" s="74"/>
    </row>
    <row r="14" spans="1:22" ht="15.75" customHeight="1" x14ac:dyDescent="0.2">
      <c r="A14" s="70" t="s">
        <v>34</v>
      </c>
      <c r="B14" s="76" t="s">
        <v>12</v>
      </c>
      <c r="C14" s="72" t="s">
        <v>49</v>
      </c>
      <c r="D14" s="72" t="s">
        <v>49</v>
      </c>
      <c r="E14" s="72" t="s">
        <v>49</v>
      </c>
      <c r="F14" s="72">
        <v>4.43</v>
      </c>
      <c r="G14" s="73">
        <f t="shared" si="0"/>
        <v>4.0914419455700122</v>
      </c>
      <c r="H14" s="73">
        <f t="shared" si="0"/>
        <v>4.2669840031266562</v>
      </c>
      <c r="I14" s="73">
        <f t="shared" si="0"/>
        <v>4.5946087757386422</v>
      </c>
      <c r="J14" s="73">
        <f t="shared" si="0"/>
        <v>5.3597678352202394</v>
      </c>
      <c r="K14" s="73">
        <f t="shared" si="0"/>
        <v>4.3340967175856164</v>
      </c>
      <c r="L14" s="73">
        <f t="shared" si="0"/>
        <v>4.6758844601932683</v>
      </c>
      <c r="M14" s="73">
        <f t="shared" si="0"/>
        <v>4.4261422417660494</v>
      </c>
      <c r="N14" s="73">
        <f t="shared" si="0"/>
        <v>3.6597179282971992</v>
      </c>
      <c r="O14" s="73">
        <f t="shared" si="0"/>
        <v>3.8841397905369854</v>
      </c>
      <c r="P14" s="73">
        <f t="shared" si="0"/>
        <v>3.8111930001688323</v>
      </c>
      <c r="Q14" s="73">
        <f t="shared" si="0"/>
        <v>5.0991928581593893</v>
      </c>
      <c r="R14" s="73">
        <f t="shared" si="0"/>
        <v>5.0334352818886501</v>
      </c>
      <c r="S14" s="73">
        <f t="shared" si="0"/>
        <v>4.9300256552161263</v>
      </c>
      <c r="T14" s="73">
        <f t="shared" si="0"/>
        <v>4.6170220205777257</v>
      </c>
      <c r="U14" s="74"/>
    </row>
    <row r="15" spans="1:22" ht="15.75" customHeight="1" x14ac:dyDescent="0.2">
      <c r="A15" s="70" t="s">
        <v>36</v>
      </c>
      <c r="B15" s="76" t="s">
        <v>14</v>
      </c>
      <c r="C15" s="72" t="s">
        <v>49</v>
      </c>
      <c r="D15" s="72" t="s">
        <v>49</v>
      </c>
      <c r="E15" s="72" t="s">
        <v>49</v>
      </c>
      <c r="F15" s="72">
        <v>5.23</v>
      </c>
      <c r="G15" s="73">
        <f t="shared" si="0"/>
        <v>5.1784925828513453</v>
      </c>
      <c r="H15" s="73">
        <f t="shared" si="0"/>
        <v>5.4607454393978854</v>
      </c>
      <c r="I15" s="73">
        <f t="shared" si="0"/>
        <v>5.3972205661097785</v>
      </c>
      <c r="J15" s="73">
        <f t="shared" si="0"/>
        <v>5.0749013878903382</v>
      </c>
      <c r="K15" s="73">
        <f t="shared" si="0"/>
        <v>5.1848345252324686</v>
      </c>
      <c r="L15" s="73">
        <f t="shared" si="0"/>
        <v>5.147021636170531</v>
      </c>
      <c r="M15" s="73">
        <f t="shared" si="0"/>
        <v>4.907598042915529</v>
      </c>
      <c r="N15" s="73">
        <f t="shared" si="0"/>
        <v>4.8104008638202007</v>
      </c>
      <c r="O15" s="73">
        <f t="shared" si="0"/>
        <v>4.6777952394349569</v>
      </c>
      <c r="P15" s="73">
        <f t="shared" si="0"/>
        <v>4.8393659366331869</v>
      </c>
      <c r="Q15" s="73">
        <f t="shared" si="0"/>
        <v>5.0355753393641729</v>
      </c>
      <c r="R15" s="73">
        <f t="shared" si="0"/>
        <v>4.7976332694876538</v>
      </c>
      <c r="S15" s="73">
        <f t="shared" si="0"/>
        <v>5.027032493600637</v>
      </c>
      <c r="T15" s="73">
        <f t="shared" si="0"/>
        <v>5.3999147014902649</v>
      </c>
      <c r="U15" s="74"/>
      <c r="V15" s="78"/>
    </row>
    <row r="16" spans="1:22" ht="15.75" customHeight="1" x14ac:dyDescent="0.2">
      <c r="A16" s="70" t="s">
        <v>38</v>
      </c>
      <c r="B16" s="76" t="s">
        <v>15</v>
      </c>
      <c r="C16" s="72" t="s">
        <v>49</v>
      </c>
      <c r="D16" s="72" t="s">
        <v>49</v>
      </c>
      <c r="E16" s="72" t="s">
        <v>49</v>
      </c>
      <c r="F16" s="72">
        <v>4.87</v>
      </c>
      <c r="G16" s="73">
        <f t="shared" si="0"/>
        <v>5.4229016920366258</v>
      </c>
      <c r="H16" s="73">
        <f t="shared" si="0"/>
        <v>6.253094012919524</v>
      </c>
      <c r="I16" s="73">
        <f t="shared" si="0"/>
        <v>5.3336666911306114</v>
      </c>
      <c r="J16" s="73">
        <f t="shared" si="0"/>
        <v>5.4028731304837763</v>
      </c>
      <c r="K16" s="73">
        <f t="shared" si="0"/>
        <v>4.8754092805312919</v>
      </c>
      <c r="L16" s="73">
        <f t="shared" si="0"/>
        <v>4.8270474384721958</v>
      </c>
      <c r="M16" s="73">
        <f t="shared" si="0"/>
        <v>5.1661967082543585</v>
      </c>
      <c r="N16" s="73">
        <f t="shared" si="0"/>
        <v>5.0531438000463433</v>
      </c>
      <c r="O16" s="73">
        <f t="shared" si="0"/>
        <v>5.6809641931813886</v>
      </c>
      <c r="P16" s="73">
        <f t="shared" si="0"/>
        <v>5.8968544119373769</v>
      </c>
      <c r="Q16" s="73">
        <f t="shared" si="0"/>
        <v>5.9296579491603403</v>
      </c>
      <c r="R16" s="73">
        <f t="shared" si="0"/>
        <v>5.653030473389669</v>
      </c>
      <c r="S16" s="73">
        <f t="shared" si="0"/>
        <v>5.5255570597955295</v>
      </c>
      <c r="T16" s="73">
        <f t="shared" si="0"/>
        <v>5.5270561291143174</v>
      </c>
      <c r="U16" s="74"/>
    </row>
    <row r="17" spans="1:21" ht="15.75" customHeight="1" x14ac:dyDescent="0.2">
      <c r="A17" s="70" t="s">
        <v>40</v>
      </c>
      <c r="B17" s="79" t="s">
        <v>13</v>
      </c>
      <c r="C17" s="72" t="s">
        <v>49</v>
      </c>
      <c r="D17" s="72" t="s">
        <v>49</v>
      </c>
      <c r="E17" s="72" t="s">
        <v>49</v>
      </c>
      <c r="F17" s="72">
        <v>2.67</v>
      </c>
      <c r="G17" s="73">
        <f t="shared" si="0"/>
        <v>4.7113288235737985</v>
      </c>
      <c r="H17" s="73">
        <f t="shared" si="0"/>
        <v>4.4134584766476177</v>
      </c>
      <c r="I17" s="73">
        <f t="shared" si="0"/>
        <v>5.451748151188732</v>
      </c>
      <c r="J17" s="73">
        <f t="shared" si="0"/>
        <v>4.4525692901137202</v>
      </c>
      <c r="K17" s="73">
        <f t="shared" si="0"/>
        <v>4.7921409702136426</v>
      </c>
      <c r="L17" s="73">
        <f t="shared" si="0"/>
        <v>4.3090315711503031</v>
      </c>
      <c r="M17" s="73">
        <f t="shared" si="0"/>
        <v>4.9937623471683343</v>
      </c>
      <c r="N17" s="73">
        <f t="shared" si="0"/>
        <v>4.0356007973249879</v>
      </c>
      <c r="O17" s="73">
        <f t="shared" si="0"/>
        <v>4.7901807061318022</v>
      </c>
      <c r="P17" s="73">
        <f t="shared" si="0"/>
        <v>4.562483550587392</v>
      </c>
      <c r="Q17" s="73">
        <f t="shared" si="0"/>
        <v>5.2035028568207071</v>
      </c>
      <c r="R17" s="73">
        <f t="shared" si="0"/>
        <v>4.5089703223246751</v>
      </c>
      <c r="S17" s="73">
        <f t="shared" si="0"/>
        <v>3.9179503000777585</v>
      </c>
      <c r="T17" s="73">
        <f t="shared" si="0"/>
        <v>4.2861939599372718</v>
      </c>
      <c r="U17" s="74"/>
    </row>
    <row r="18" spans="1:21" ht="15.75" customHeight="1" x14ac:dyDescent="0.2">
      <c r="A18" s="70" t="s">
        <v>18</v>
      </c>
      <c r="B18" s="71" t="s">
        <v>3</v>
      </c>
      <c r="C18" s="72" t="s">
        <v>49</v>
      </c>
      <c r="D18" s="72" t="s">
        <v>49</v>
      </c>
      <c r="E18" s="72" t="s">
        <v>49</v>
      </c>
      <c r="F18" s="72">
        <v>6.14</v>
      </c>
      <c r="G18" s="73">
        <f t="shared" si="0"/>
        <v>5.2328251428962371</v>
      </c>
      <c r="H18" s="73">
        <f t="shared" si="0"/>
        <v>5.8299994941079705</v>
      </c>
      <c r="I18" s="73">
        <f t="shared" si="0"/>
        <v>5.607677920866446</v>
      </c>
      <c r="J18" s="73">
        <f t="shared" si="0"/>
        <v>5.669360837103933</v>
      </c>
      <c r="K18" s="73">
        <f t="shared" si="0"/>
        <v>4.9845198821775423</v>
      </c>
      <c r="L18" s="73">
        <f t="shared" si="0"/>
        <v>5.203729465495198</v>
      </c>
      <c r="M18" s="73">
        <f t="shared" si="0"/>
        <v>5.339272401434533</v>
      </c>
      <c r="N18" s="73">
        <f t="shared" si="0"/>
        <v>5.634308779850814</v>
      </c>
      <c r="O18" s="73">
        <f t="shared" si="0"/>
        <v>5.2724224117504095</v>
      </c>
      <c r="P18" s="73">
        <f t="shared" si="0"/>
        <v>5.0698104173744669</v>
      </c>
      <c r="Q18" s="73">
        <f t="shared" si="0"/>
        <v>5.0119415460295489</v>
      </c>
      <c r="R18" s="73">
        <f t="shared" si="0"/>
        <v>5.1195297128527057</v>
      </c>
      <c r="S18" s="73">
        <f t="shared" si="0"/>
        <v>5.3384725838590397</v>
      </c>
      <c r="T18" s="73">
        <f t="shared" si="0"/>
        <v>5.3489157131981671</v>
      </c>
      <c r="U18" s="74"/>
    </row>
    <row r="19" spans="1:21" ht="15.75" customHeight="1" x14ac:dyDescent="0.2">
      <c r="A19" s="70" t="s">
        <v>30</v>
      </c>
      <c r="B19" s="76" t="s">
        <v>8</v>
      </c>
      <c r="C19" s="72" t="s">
        <v>49</v>
      </c>
      <c r="D19" s="72" t="s">
        <v>49</v>
      </c>
      <c r="E19" s="72" t="s">
        <v>49</v>
      </c>
      <c r="F19" s="72">
        <v>6.37</v>
      </c>
      <c r="G19" s="73">
        <f>IF(ISERROR(VLOOKUP($A19,rates,G$7,FALSE)),"-",VLOOKUP($A19,rates,G$7,FALSE))</f>
        <v>5.4549911518570404</v>
      </c>
      <c r="H19" s="80" t="s">
        <v>1</v>
      </c>
      <c r="I19" s="80" t="s">
        <v>1</v>
      </c>
      <c r="J19" s="80" t="s">
        <v>1</v>
      </c>
      <c r="K19" s="80" t="s">
        <v>1</v>
      </c>
      <c r="L19" s="80" t="s">
        <v>1</v>
      </c>
      <c r="M19" s="80" t="s">
        <v>1</v>
      </c>
      <c r="N19" s="80" t="s">
        <v>1</v>
      </c>
      <c r="O19" s="80" t="s">
        <v>1</v>
      </c>
      <c r="P19" s="80" t="s">
        <v>1</v>
      </c>
      <c r="Q19" s="80" t="s">
        <v>1</v>
      </c>
      <c r="R19" s="80" t="s">
        <v>1</v>
      </c>
      <c r="S19" s="80" t="s">
        <v>1</v>
      </c>
      <c r="T19" s="80" t="s">
        <v>1</v>
      </c>
      <c r="U19" s="74"/>
    </row>
    <row r="20" spans="1:21" ht="15.75" customHeight="1" x14ac:dyDescent="0.2">
      <c r="A20" s="70" t="s">
        <v>30</v>
      </c>
      <c r="B20" s="76" t="s">
        <v>50</v>
      </c>
      <c r="C20" s="72" t="s">
        <v>1</v>
      </c>
      <c r="D20" s="72" t="s">
        <v>1</v>
      </c>
      <c r="E20" s="72" t="s">
        <v>1</v>
      </c>
      <c r="F20" s="72" t="s">
        <v>1</v>
      </c>
      <c r="G20" s="80" t="s">
        <v>1</v>
      </c>
      <c r="H20" s="73">
        <f t="shared" ref="H20:N20" si="2">IF(ISERROR(VLOOKUP($A20,rates,H$7,FALSE)),"-",VLOOKUP($A20,rates,H$7,FALSE))</f>
        <v>5.8183893894517595</v>
      </c>
      <c r="I20" s="73">
        <f t="shared" si="2"/>
        <v>5.3303638750293851</v>
      </c>
      <c r="J20" s="73">
        <f t="shared" si="2"/>
        <v>4.9172402819509964</v>
      </c>
      <c r="K20" s="73">
        <f t="shared" si="2"/>
        <v>4.785186814242893</v>
      </c>
      <c r="L20" s="73">
        <f t="shared" si="2"/>
        <v>4.7733315051770395</v>
      </c>
      <c r="M20" s="73">
        <f t="shared" si="2"/>
        <v>4.6539654812739677</v>
      </c>
      <c r="N20" s="73">
        <f t="shared" si="2"/>
        <v>4.8643168151150684</v>
      </c>
      <c r="O20" s="73">
        <f t="shared" si="0"/>
        <v>4.9179843687925455</v>
      </c>
      <c r="P20" s="73">
        <f t="shared" si="0"/>
        <v>5.3175310826494693</v>
      </c>
      <c r="Q20" s="73">
        <f t="shared" si="0"/>
        <v>5.3925131539453153</v>
      </c>
      <c r="R20" s="73">
        <f t="shared" si="0"/>
        <v>5.4879174272702826</v>
      </c>
      <c r="S20" s="73">
        <f t="shared" si="0"/>
        <v>5.5142874201912004</v>
      </c>
      <c r="T20" s="73">
        <f t="shared" si="0"/>
        <v>5.5210885079392602</v>
      </c>
      <c r="U20" s="74"/>
    </row>
    <row r="21" spans="1:21" ht="15.75" customHeight="1" x14ac:dyDescent="0.2">
      <c r="A21" s="70" t="s">
        <v>20</v>
      </c>
      <c r="B21" s="79" t="s">
        <v>2</v>
      </c>
      <c r="C21" s="72" t="s">
        <v>49</v>
      </c>
      <c r="D21" s="72" t="s">
        <v>49</v>
      </c>
      <c r="E21" s="72" t="s">
        <v>49</v>
      </c>
      <c r="F21" s="72">
        <v>5.64</v>
      </c>
      <c r="G21" s="73">
        <f t="shared" ref="G21:G33" si="3">IF(ISERROR(VLOOKUP($A21,rates,G$7,FALSE)),"-",VLOOKUP($A21,rates,G$7,FALSE))</f>
        <v>6.0974659563230853</v>
      </c>
      <c r="H21" s="80" t="s">
        <v>1</v>
      </c>
      <c r="I21" s="80" t="s">
        <v>1</v>
      </c>
      <c r="J21" s="80" t="s">
        <v>1</v>
      </c>
      <c r="K21" s="80" t="s">
        <v>1</v>
      </c>
      <c r="L21" s="80" t="s">
        <v>1</v>
      </c>
      <c r="M21" s="80" t="str">
        <f t="shared" ref="M21:T33" si="4">IF(ISERROR(VLOOKUP($A21,rates,M$7,FALSE)),"-",VLOOKUP($A21,rates,M$7,FALSE))</f>
        <v>x</v>
      </c>
      <c r="N21" s="80" t="str">
        <f t="shared" si="4"/>
        <v>x</v>
      </c>
      <c r="O21" s="80" t="str">
        <f t="shared" si="4"/>
        <v>x</v>
      </c>
      <c r="P21" s="80" t="s">
        <v>1</v>
      </c>
      <c r="Q21" s="80" t="str">
        <f t="shared" si="4"/>
        <v>x</v>
      </c>
      <c r="R21" s="80" t="str">
        <f t="shared" si="4"/>
        <v>x</v>
      </c>
      <c r="S21" s="80" t="str">
        <f t="shared" si="4"/>
        <v>x</v>
      </c>
      <c r="T21" s="80" t="str">
        <f t="shared" si="4"/>
        <v>x</v>
      </c>
      <c r="U21" s="74"/>
    </row>
    <row r="22" spans="1:21" ht="15.75" customHeight="1" x14ac:dyDescent="0.2">
      <c r="A22" s="70" t="s">
        <v>32</v>
      </c>
      <c r="B22" s="76" t="s">
        <v>10</v>
      </c>
      <c r="C22" s="72" t="s">
        <v>49</v>
      </c>
      <c r="D22" s="72" t="s">
        <v>49</v>
      </c>
      <c r="E22" s="72" t="s">
        <v>49</v>
      </c>
      <c r="F22" s="72">
        <v>5.67</v>
      </c>
      <c r="G22" s="73">
        <f t="shared" si="3"/>
        <v>5.9766525016386209</v>
      </c>
      <c r="H22" s="73">
        <f t="shared" ref="H22:L33" si="5">IF(ISERROR(VLOOKUP($A22,rates,H$7,FALSE)),"-",VLOOKUP($A22,rates,H$7,FALSE))</f>
        <v>6.3390633531876475</v>
      </c>
      <c r="I22" s="73">
        <f t="shared" si="5"/>
        <v>5.8899781534993787</v>
      </c>
      <c r="J22" s="73">
        <f t="shared" si="5"/>
        <v>5.0239937879129375</v>
      </c>
      <c r="K22" s="73">
        <f t="shared" si="5"/>
        <v>4.4524984678372421</v>
      </c>
      <c r="L22" s="73">
        <f t="shared" si="5"/>
        <v>4.3160450102321919</v>
      </c>
      <c r="M22" s="73">
        <f t="shared" si="4"/>
        <v>4.367606747605703</v>
      </c>
      <c r="N22" s="73">
        <f t="shared" si="4"/>
        <v>4.7092391879864044</v>
      </c>
      <c r="O22" s="73">
        <f t="shared" si="0"/>
        <v>4.6790546885090745</v>
      </c>
      <c r="P22" s="73">
        <f t="shared" si="0"/>
        <v>5.0451960380267513</v>
      </c>
      <c r="Q22" s="73">
        <f t="shared" si="0"/>
        <v>5.2035129505927289</v>
      </c>
      <c r="R22" s="73">
        <f t="shared" si="0"/>
        <v>5.3250764282918412</v>
      </c>
      <c r="S22" s="73">
        <f t="shared" si="0"/>
        <v>5.6457657155383911</v>
      </c>
      <c r="T22" s="73">
        <f t="shared" si="0"/>
        <v>5.8652115058067125</v>
      </c>
      <c r="U22" s="74"/>
    </row>
    <row r="23" spans="1:21" ht="15.75" customHeight="1" x14ac:dyDescent="0.2">
      <c r="A23" s="70" t="s">
        <v>37</v>
      </c>
      <c r="B23" s="76" t="s">
        <v>6</v>
      </c>
      <c r="C23" s="72" t="s">
        <v>49</v>
      </c>
      <c r="D23" s="72" t="s">
        <v>49</v>
      </c>
      <c r="E23" s="72" t="s">
        <v>49</v>
      </c>
      <c r="F23" s="72">
        <v>6.03</v>
      </c>
      <c r="G23" s="73">
        <f t="shared" si="3"/>
        <v>5.4447669357756068</v>
      </c>
      <c r="H23" s="73">
        <f t="shared" si="5"/>
        <v>5.8026980704088462</v>
      </c>
      <c r="I23" s="73">
        <f t="shared" si="5"/>
        <v>5.4767656699651193</v>
      </c>
      <c r="J23" s="73">
        <f t="shared" si="5"/>
        <v>5.4266555870086544</v>
      </c>
      <c r="K23" s="73">
        <f t="shared" si="5"/>
        <v>5.2835186272308219</v>
      </c>
      <c r="L23" s="73">
        <f t="shared" si="5"/>
        <v>5.5251077396878649</v>
      </c>
      <c r="M23" s="73">
        <f t="shared" si="4"/>
        <v>5.5773568937610571</v>
      </c>
      <c r="N23" s="73">
        <f t="shared" si="4"/>
        <v>5.7001898484436397</v>
      </c>
      <c r="O23" s="73">
        <f t="shared" si="0"/>
        <v>5.1751537990987808</v>
      </c>
      <c r="P23" s="73">
        <f t="shared" si="0"/>
        <v>5.1639183528390333</v>
      </c>
      <c r="Q23" s="73">
        <f t="shared" si="0"/>
        <v>5.1023165008400664</v>
      </c>
      <c r="R23" s="73">
        <f t="shared" si="0"/>
        <v>5.1123178451709164</v>
      </c>
      <c r="S23" s="73">
        <f t="shared" si="0"/>
        <v>5.5418361860414471</v>
      </c>
      <c r="T23" s="73">
        <f t="shared" si="0"/>
        <v>5.8759326241962864</v>
      </c>
      <c r="U23" s="74"/>
    </row>
    <row r="24" spans="1:21" ht="15.75" customHeight="1" x14ac:dyDescent="0.2">
      <c r="A24" s="70" t="s">
        <v>39</v>
      </c>
      <c r="B24" s="76" t="s">
        <v>41</v>
      </c>
      <c r="C24" s="72" t="s">
        <v>49</v>
      </c>
      <c r="D24" s="72" t="s">
        <v>49</v>
      </c>
      <c r="E24" s="72" t="s">
        <v>49</v>
      </c>
      <c r="F24" s="72" t="s">
        <v>1</v>
      </c>
      <c r="G24" s="73">
        <f t="shared" si="3"/>
        <v>4.6628926310241914</v>
      </c>
      <c r="H24" s="73">
        <f t="shared" si="5"/>
        <v>4.6963737929655265</v>
      </c>
      <c r="I24" s="73">
        <f t="shared" si="5"/>
        <v>5.1385704829545311</v>
      </c>
      <c r="J24" s="73">
        <f t="shared" si="5"/>
        <v>4.6045366806724308</v>
      </c>
      <c r="K24" s="73">
        <f t="shared" si="5"/>
        <v>4.5175911215958759</v>
      </c>
      <c r="L24" s="73">
        <f t="shared" si="5"/>
        <v>4.2907081715801381</v>
      </c>
      <c r="M24" s="73">
        <f t="shared" si="4"/>
        <v>4.1100488993295503</v>
      </c>
      <c r="N24" s="73">
        <f t="shared" si="4"/>
        <v>4.4173954436652902</v>
      </c>
      <c r="O24" s="73">
        <f t="shared" si="4"/>
        <v>4.5432990408007985</v>
      </c>
      <c r="P24" s="73">
        <f t="shared" si="4"/>
        <v>5.0616222443026215</v>
      </c>
      <c r="Q24" s="73">
        <f t="shared" si="4"/>
        <v>5.0815758260037178</v>
      </c>
      <c r="R24" s="73">
        <f t="shared" si="4"/>
        <v>5.0703971189256576</v>
      </c>
      <c r="S24" s="73">
        <f t="shared" si="4"/>
        <v>4.9212089871118971</v>
      </c>
      <c r="T24" s="73">
        <f t="shared" si="4"/>
        <v>5.1961482445558387</v>
      </c>
      <c r="U24" s="74"/>
    </row>
    <row r="25" spans="1:21" ht="15.75" customHeight="1" x14ac:dyDescent="0.2">
      <c r="A25" s="81"/>
      <c r="B25" s="71" t="s">
        <v>17</v>
      </c>
      <c r="C25" s="72" t="s">
        <v>49</v>
      </c>
      <c r="D25" s="72" t="s">
        <v>49</v>
      </c>
      <c r="E25" s="72" t="s">
        <v>49</v>
      </c>
      <c r="F25" s="72">
        <v>5.39</v>
      </c>
      <c r="G25" s="80" t="s">
        <v>1</v>
      </c>
      <c r="H25" s="80" t="s">
        <v>1</v>
      </c>
      <c r="I25" s="80" t="s">
        <v>1</v>
      </c>
      <c r="J25" s="80" t="s">
        <v>1</v>
      </c>
      <c r="K25" s="80" t="s">
        <v>1</v>
      </c>
      <c r="L25" s="80" t="s">
        <v>1</v>
      </c>
      <c r="M25" s="80" t="s">
        <v>1</v>
      </c>
      <c r="N25" s="80" t="s">
        <v>1</v>
      </c>
      <c r="O25" s="80" t="s">
        <v>1</v>
      </c>
      <c r="P25" s="80" t="s">
        <v>1</v>
      </c>
      <c r="Q25" s="80" t="s">
        <v>1</v>
      </c>
      <c r="R25" s="80" t="s">
        <v>1</v>
      </c>
      <c r="S25" s="80" t="s">
        <v>1</v>
      </c>
      <c r="T25" s="80" t="s">
        <v>1</v>
      </c>
      <c r="U25" s="74"/>
    </row>
    <row r="26" spans="1:21" ht="15.75" customHeight="1" x14ac:dyDescent="0.2">
      <c r="A26" s="70" t="s">
        <v>27</v>
      </c>
      <c r="B26" s="76" t="s">
        <v>42</v>
      </c>
      <c r="C26" s="72" t="s">
        <v>49</v>
      </c>
      <c r="D26" s="72" t="s">
        <v>49</v>
      </c>
      <c r="E26" s="72" t="s">
        <v>49</v>
      </c>
      <c r="F26" s="72">
        <v>6.48</v>
      </c>
      <c r="G26" s="73">
        <f t="shared" si="3"/>
        <v>5.6680210155934478</v>
      </c>
      <c r="H26" s="73">
        <f t="shared" si="5"/>
        <v>5.671627890810429</v>
      </c>
      <c r="I26" s="73">
        <f t="shared" si="5"/>
        <v>4.4183500634175594</v>
      </c>
      <c r="J26" s="73">
        <f t="shared" si="5"/>
        <v>6.040976437773911</v>
      </c>
      <c r="K26" s="73">
        <f t="shared" si="5"/>
        <v>5.6107658904723836</v>
      </c>
      <c r="L26" s="73">
        <f t="shared" si="5"/>
        <v>5.007224599636297</v>
      </c>
      <c r="M26" s="73">
        <f t="shared" si="4"/>
        <v>4.5163208483738222</v>
      </c>
      <c r="N26" s="73">
        <f t="shared" si="4"/>
        <v>5.0580472695843506</v>
      </c>
      <c r="O26" s="73">
        <f t="shared" si="4"/>
        <v>6.133538391706332</v>
      </c>
      <c r="P26" s="73">
        <f t="shared" si="4"/>
        <v>5.9678643090658303</v>
      </c>
      <c r="Q26" s="73">
        <f t="shared" si="4"/>
        <v>8.1407733402311759</v>
      </c>
      <c r="R26" s="73">
        <f t="shared" si="4"/>
        <v>8.348963841902636</v>
      </c>
      <c r="S26" s="73">
        <f t="shared" si="4"/>
        <v>8.504644839948158</v>
      </c>
      <c r="T26" s="73">
        <f t="shared" si="4"/>
        <v>8.3396240441230489</v>
      </c>
      <c r="U26" s="74"/>
    </row>
    <row r="27" spans="1:21" ht="15.75" customHeight="1" x14ac:dyDescent="0.2">
      <c r="A27" s="70" t="s">
        <v>28</v>
      </c>
      <c r="B27" s="76" t="s">
        <v>114</v>
      </c>
      <c r="C27" s="72" t="s">
        <v>49</v>
      </c>
      <c r="D27" s="72" t="s">
        <v>49</v>
      </c>
      <c r="E27" s="72" t="s">
        <v>49</v>
      </c>
      <c r="F27" s="77">
        <v>2.7</v>
      </c>
      <c r="G27" s="73">
        <f t="shared" si="3"/>
        <v>5.347164382678133</v>
      </c>
      <c r="H27" s="73">
        <f t="shared" si="5"/>
        <v>5.3703029372935873</v>
      </c>
      <c r="I27" s="73">
        <f t="shared" si="5"/>
        <v>4.9608479104940475</v>
      </c>
      <c r="J27" s="73">
        <f t="shared" si="5"/>
        <v>4.4077872806448974</v>
      </c>
      <c r="K27" s="73">
        <f t="shared" si="5"/>
        <v>3.9962816475006457</v>
      </c>
      <c r="L27" s="73">
        <f t="shared" si="5"/>
        <v>3.9711204406800054</v>
      </c>
      <c r="M27" s="73">
        <f t="shared" si="4"/>
        <v>3.7245247409640387</v>
      </c>
      <c r="N27" s="73">
        <f t="shared" si="4"/>
        <v>3.7081182954799896</v>
      </c>
      <c r="O27" s="73">
        <f t="shared" si="4"/>
        <v>3.383724919305791</v>
      </c>
      <c r="P27" s="73">
        <f t="shared" si="4"/>
        <v>4.5106413408574149</v>
      </c>
      <c r="Q27" s="73">
        <f t="shared" si="4"/>
        <v>5.0626821841644034</v>
      </c>
      <c r="R27" s="73">
        <f t="shared" si="4"/>
        <v>4.6916035613284057</v>
      </c>
      <c r="S27" s="73">
        <f t="shared" si="4"/>
        <v>5.0654663065728007</v>
      </c>
      <c r="T27" s="73">
        <f t="shared" si="4"/>
        <v>5.0275544148374918</v>
      </c>
      <c r="U27" s="74"/>
    </row>
    <row r="28" spans="1:21" ht="15.75" customHeight="1" x14ac:dyDescent="0.2">
      <c r="A28" s="70" t="s">
        <v>22</v>
      </c>
      <c r="B28" s="71" t="s">
        <v>44</v>
      </c>
      <c r="C28" s="72" t="s">
        <v>49</v>
      </c>
      <c r="D28" s="72" t="s">
        <v>49</v>
      </c>
      <c r="E28" s="72" t="s">
        <v>49</v>
      </c>
      <c r="F28" s="72">
        <v>5.87</v>
      </c>
      <c r="G28" s="73">
        <f t="shared" si="3"/>
        <v>5.3493515208311875</v>
      </c>
      <c r="H28" s="73">
        <f t="shared" si="5"/>
        <v>6.0994124540260461</v>
      </c>
      <c r="I28" s="73">
        <f t="shared" si="5"/>
        <v>6.0896004696995281</v>
      </c>
      <c r="J28" s="73">
        <f t="shared" si="5"/>
        <v>5.4319630581517293</v>
      </c>
      <c r="K28" s="73">
        <f t="shared" si="5"/>
        <v>5.590213517051847</v>
      </c>
      <c r="L28" s="73">
        <f t="shared" si="5"/>
        <v>5.8589589633932286</v>
      </c>
      <c r="M28" s="73">
        <f t="shared" si="4"/>
        <v>6.2949326762796343</v>
      </c>
      <c r="N28" s="73">
        <f t="shared" si="4"/>
        <v>6.503189950187342</v>
      </c>
      <c r="O28" s="73">
        <f t="shared" si="4"/>
        <v>6.0566754186786982</v>
      </c>
      <c r="P28" s="73">
        <f t="shared" si="4"/>
        <v>7.178701329268744</v>
      </c>
      <c r="Q28" s="73">
        <f t="shared" si="4"/>
        <v>7.565895216835596</v>
      </c>
      <c r="R28" s="73">
        <f t="shared" si="4"/>
        <v>7.5812314001128325</v>
      </c>
      <c r="S28" s="73">
        <f t="shared" si="4"/>
        <v>7.6721544128764627</v>
      </c>
      <c r="T28" s="73">
        <f t="shared" si="4"/>
        <v>7.8039484837279502</v>
      </c>
      <c r="U28" s="74"/>
    </row>
    <row r="29" spans="1:21" ht="15.75" customHeight="1" x14ac:dyDescent="0.2">
      <c r="A29" s="70" t="s">
        <v>23</v>
      </c>
      <c r="B29" s="71" t="s">
        <v>43</v>
      </c>
      <c r="C29" s="72" t="s">
        <v>49</v>
      </c>
      <c r="D29" s="72" t="s">
        <v>49</v>
      </c>
      <c r="E29" s="72" t="s">
        <v>49</v>
      </c>
      <c r="F29" s="72" t="s">
        <v>1</v>
      </c>
      <c r="G29" s="73">
        <f t="shared" si="3"/>
        <v>7.5885263053559138</v>
      </c>
      <c r="H29" s="73">
        <f t="shared" si="5"/>
        <v>9.8754976192927213</v>
      </c>
      <c r="I29" s="73">
        <f t="shared" si="5"/>
        <v>9.0611800637599416</v>
      </c>
      <c r="J29" s="73">
        <f t="shared" si="5"/>
        <v>6.0882885723274773</v>
      </c>
      <c r="K29" s="73">
        <f t="shared" si="5"/>
        <v>5.0413396207994907</v>
      </c>
      <c r="L29" s="73">
        <f t="shared" si="5"/>
        <v>4.7138221888171854</v>
      </c>
      <c r="M29" s="73">
        <f t="shared" si="4"/>
        <v>4.6222052183736544</v>
      </c>
      <c r="N29" s="73">
        <f t="shared" si="4"/>
        <v>4.3842492344345292</v>
      </c>
      <c r="O29" s="73">
        <f t="shared" si="4"/>
        <v>4.8059788301394377</v>
      </c>
      <c r="P29" s="73">
        <f t="shared" si="4"/>
        <v>5.2307037131529999</v>
      </c>
      <c r="Q29" s="73">
        <f t="shared" si="4"/>
        <v>5.8093498383935191</v>
      </c>
      <c r="R29" s="73">
        <f t="shared" si="4"/>
        <v>7.3087275642564355</v>
      </c>
      <c r="S29" s="73">
        <f t="shared" si="4"/>
        <v>8.163955565085022</v>
      </c>
      <c r="T29" s="73">
        <f t="shared" si="4"/>
        <v>8.5764846177889247</v>
      </c>
      <c r="U29" s="74"/>
    </row>
    <row r="30" spans="1:21" ht="15.75" customHeight="1" x14ac:dyDescent="0.2">
      <c r="A30" s="70" t="s">
        <v>21</v>
      </c>
      <c r="B30" s="71" t="s">
        <v>48</v>
      </c>
      <c r="C30" s="72" t="s">
        <v>49</v>
      </c>
      <c r="D30" s="72" t="s">
        <v>49</v>
      </c>
      <c r="E30" s="72" t="s">
        <v>49</v>
      </c>
      <c r="F30" s="72" t="s">
        <v>1</v>
      </c>
      <c r="G30" s="73">
        <f t="shared" si="3"/>
        <v>4.1010150352434014</v>
      </c>
      <c r="H30" s="73">
        <f t="shared" si="5"/>
        <v>4.424342388972919</v>
      </c>
      <c r="I30" s="73">
        <f t="shared" si="5"/>
        <v>4.5315575681952245</v>
      </c>
      <c r="J30" s="73">
        <f t="shared" si="5"/>
        <v>4.2722162418696286</v>
      </c>
      <c r="K30" s="73">
        <f t="shared" si="5"/>
        <v>4.1321015620790549</v>
      </c>
      <c r="L30" s="73">
        <f t="shared" si="5"/>
        <v>3.9431093809981888</v>
      </c>
      <c r="M30" s="73">
        <f t="shared" si="4"/>
        <v>3.8468726057095606</v>
      </c>
      <c r="N30" s="73">
        <f t="shared" si="4"/>
        <v>3.9030566024444191</v>
      </c>
      <c r="O30" s="73">
        <f t="shared" si="4"/>
        <v>3.9004553694723971</v>
      </c>
      <c r="P30" s="73">
        <f t="shared" si="4"/>
        <v>3.9598507414479447</v>
      </c>
      <c r="Q30" s="73">
        <f t="shared" si="4"/>
        <v>4.2485486890448776</v>
      </c>
      <c r="R30" s="73">
        <f t="shared" si="4"/>
        <v>4.2996432200732624</v>
      </c>
      <c r="S30" s="73">
        <f t="shared" si="4"/>
        <v>4.1513853066270885</v>
      </c>
      <c r="T30" s="73">
        <f t="shared" si="4"/>
        <v>4.4700127244015553</v>
      </c>
      <c r="U30" s="74"/>
    </row>
    <row r="31" spans="1:21" ht="15.75" customHeight="1" x14ac:dyDescent="0.2">
      <c r="A31" s="70" t="s">
        <v>51</v>
      </c>
      <c r="B31" s="71" t="s">
        <v>45</v>
      </c>
      <c r="C31" s="72" t="s">
        <v>49</v>
      </c>
      <c r="D31" s="72" t="s">
        <v>49</v>
      </c>
      <c r="E31" s="72" t="s">
        <v>49</v>
      </c>
      <c r="F31" s="72" t="s">
        <v>1</v>
      </c>
      <c r="G31" s="73">
        <f t="shared" si="3"/>
        <v>1.2245391458162189</v>
      </c>
      <c r="H31" s="73">
        <f t="shared" si="5"/>
        <v>2.1848515854057782</v>
      </c>
      <c r="I31" s="73">
        <f t="shared" si="5"/>
        <v>2.6817820665712864</v>
      </c>
      <c r="J31" s="73">
        <f t="shared" si="5"/>
        <v>3.2273567959271734</v>
      </c>
      <c r="K31" s="73">
        <f t="shared" si="5"/>
        <v>2.9811492637761439</v>
      </c>
      <c r="L31" s="73">
        <f t="shared" si="5"/>
        <v>2.618174222155953</v>
      </c>
      <c r="M31" s="73">
        <f t="shared" si="4"/>
        <v>2.5418714272959853</v>
      </c>
      <c r="N31" s="73">
        <f t="shared" si="4"/>
        <v>2.3668074505701551</v>
      </c>
      <c r="O31" s="73">
        <f t="shared" si="4"/>
        <v>2.3943421755798853</v>
      </c>
      <c r="P31" s="73">
        <f t="shared" si="4"/>
        <v>2.4274550910215731</v>
      </c>
      <c r="Q31" s="73">
        <f t="shared" si="4"/>
        <v>2.2775156393650295</v>
      </c>
      <c r="R31" s="73">
        <f t="shared" si="4"/>
        <v>2.5284010085731796</v>
      </c>
      <c r="S31" s="73">
        <f t="shared" si="4"/>
        <v>2.5658581737613937</v>
      </c>
      <c r="T31" s="73">
        <f t="shared" si="4"/>
        <v>1.7008202261564711</v>
      </c>
    </row>
    <row r="32" spans="1:21" ht="15.75" customHeight="1" x14ac:dyDescent="0.2">
      <c r="A32" s="70" t="s">
        <v>26</v>
      </c>
      <c r="B32" s="71" t="s">
        <v>47</v>
      </c>
      <c r="C32" s="72" t="s">
        <v>49</v>
      </c>
      <c r="D32" s="72" t="s">
        <v>49</v>
      </c>
      <c r="E32" s="72" t="s">
        <v>49</v>
      </c>
      <c r="F32" s="72" t="s">
        <v>1</v>
      </c>
      <c r="G32" s="73">
        <f t="shared" si="3"/>
        <v>2.2208725336473072</v>
      </c>
      <c r="H32" s="73">
        <f t="shared" si="5"/>
        <v>2.8632975359316331</v>
      </c>
      <c r="I32" s="73">
        <f t="shared" si="5"/>
        <v>3.532614975648054</v>
      </c>
      <c r="J32" s="73">
        <f t="shared" si="5"/>
        <v>2.1322386795327342</v>
      </c>
      <c r="K32" s="73">
        <f t="shared" si="5"/>
        <v>2.4452646598674685</v>
      </c>
      <c r="L32" s="73">
        <f t="shared" si="5"/>
        <v>3.6407783687520303</v>
      </c>
      <c r="M32" s="73">
        <f t="shared" si="4"/>
        <v>3.694189293891708</v>
      </c>
      <c r="N32" s="73">
        <f t="shared" si="4"/>
        <v>3.0990691983118936</v>
      </c>
      <c r="O32" s="73">
        <f t="shared" si="4"/>
        <v>3.0332005317559729</v>
      </c>
      <c r="P32" s="73">
        <f t="shared" si="4"/>
        <v>3.2196534301922544</v>
      </c>
      <c r="Q32" s="73">
        <f t="shared" si="4"/>
        <v>3.3527880080479076</v>
      </c>
      <c r="R32" s="73">
        <f t="shared" si="4"/>
        <v>3.7785054307317414</v>
      </c>
      <c r="S32" s="73">
        <f t="shared" si="4"/>
        <v>3.7710957613639615</v>
      </c>
      <c r="T32" s="73">
        <f t="shared" si="4"/>
        <v>3.7334094341424549</v>
      </c>
    </row>
    <row r="33" spans="1:20" ht="15.75" customHeight="1" x14ac:dyDescent="0.2">
      <c r="A33" s="70" t="s">
        <v>25</v>
      </c>
      <c r="B33" s="82" t="s">
        <v>357</v>
      </c>
      <c r="C33" s="63" t="s">
        <v>49</v>
      </c>
      <c r="D33" s="63" t="s">
        <v>49</v>
      </c>
      <c r="E33" s="63" t="s">
        <v>49</v>
      </c>
      <c r="F33" s="63" t="s">
        <v>1</v>
      </c>
      <c r="G33" s="83">
        <f t="shared" si="3"/>
        <v>2.0660987168539497</v>
      </c>
      <c r="H33" s="83">
        <f t="shared" si="5"/>
        <v>2.0496703475144518</v>
      </c>
      <c r="I33" s="83">
        <f t="shared" si="5"/>
        <v>1.8496684570496007</v>
      </c>
      <c r="J33" s="83">
        <f t="shared" si="5"/>
        <v>2.6832946588768265</v>
      </c>
      <c r="K33" s="83">
        <f t="shared" si="5"/>
        <v>2.3981875609516128</v>
      </c>
      <c r="L33" s="83">
        <f t="shared" si="5"/>
        <v>2.7102026340382999</v>
      </c>
      <c r="M33" s="83">
        <f t="shared" si="4"/>
        <v>2.7970576433805587</v>
      </c>
      <c r="N33" s="83">
        <f t="shared" si="4"/>
        <v>2.7900492087707032</v>
      </c>
      <c r="O33" s="83">
        <f t="shared" ref="O33:T33" si="6">IF(ISERROR(VLOOKUP($A33,rates,O$7,FALSE)),"-",VLOOKUP($A33,rates,O$7,FALSE))</f>
        <v>2.9526414407562269</v>
      </c>
      <c r="P33" s="83">
        <f t="shared" si="6"/>
        <v>3.0388317507782303</v>
      </c>
      <c r="Q33" s="83">
        <f t="shared" si="6"/>
        <v>3.0488624066694126</v>
      </c>
      <c r="R33" s="83">
        <f t="shared" si="6"/>
        <v>2.4094197557507706</v>
      </c>
      <c r="S33" s="83">
        <f t="shared" si="6"/>
        <v>3.0215302366535335</v>
      </c>
      <c r="T33" s="83">
        <f t="shared" si="6"/>
        <v>3.6520632680116445</v>
      </c>
    </row>
    <row r="34" spans="1:20" x14ac:dyDescent="0.2">
      <c r="B34" s="84"/>
      <c r="G34" s="85"/>
      <c r="H34" s="85"/>
      <c r="I34" s="85"/>
    </row>
    <row r="35" spans="1:20" ht="15.75" x14ac:dyDescent="0.25">
      <c r="B35" s="86" t="s">
        <v>56</v>
      </c>
      <c r="C35" s="72"/>
      <c r="D35" s="72"/>
      <c r="E35" s="72"/>
      <c r="F35" s="72"/>
      <c r="G35" s="87"/>
      <c r="H35" s="87"/>
      <c r="I35" s="87"/>
      <c r="J35" s="72"/>
      <c r="K35" s="72"/>
      <c r="L35" s="72"/>
      <c r="M35" s="72"/>
    </row>
    <row r="36" spans="1:20" x14ac:dyDescent="0.2">
      <c r="B36" s="60" t="s">
        <v>55</v>
      </c>
      <c r="C36" s="72"/>
      <c r="D36" s="72"/>
      <c r="E36" s="72"/>
      <c r="F36" s="72"/>
      <c r="G36" s="87"/>
      <c r="H36" s="87"/>
      <c r="I36" s="87"/>
      <c r="J36" s="72"/>
      <c r="K36" s="72"/>
      <c r="L36" s="72"/>
      <c r="M36" s="72"/>
    </row>
    <row r="37" spans="1:20" x14ac:dyDescent="0.2">
      <c r="B37" s="88" t="s">
        <v>178</v>
      </c>
      <c r="C37" s="72"/>
      <c r="D37" s="72"/>
      <c r="E37" s="72"/>
      <c r="F37" s="72"/>
      <c r="G37" s="87"/>
      <c r="H37" s="87"/>
      <c r="I37" s="87"/>
      <c r="J37" s="72"/>
      <c r="K37" s="72"/>
      <c r="L37" s="72"/>
      <c r="M37" s="72"/>
    </row>
    <row r="38" spans="1:20" s="89" customFormat="1" x14ac:dyDescent="0.2">
      <c r="A38" s="60"/>
      <c r="C38" s="72"/>
      <c r="D38" s="72"/>
      <c r="E38" s="72"/>
      <c r="F38" s="72"/>
      <c r="G38" s="87"/>
      <c r="H38" s="87"/>
      <c r="I38" s="87"/>
      <c r="J38" s="72"/>
      <c r="K38" s="72"/>
      <c r="L38" s="72"/>
      <c r="M38" s="90"/>
    </row>
    <row r="39" spans="1:20" s="89" customFormat="1" ht="15.75" x14ac:dyDescent="0.25">
      <c r="A39" s="60"/>
      <c r="B39" s="61" t="s">
        <v>360</v>
      </c>
      <c r="C39" s="72"/>
      <c r="D39" s="72"/>
      <c r="E39" s="72"/>
      <c r="F39" s="72"/>
      <c r="G39" s="87"/>
      <c r="H39" s="87"/>
      <c r="I39" s="87"/>
      <c r="J39" s="72"/>
      <c r="K39" s="72"/>
      <c r="L39" s="72"/>
      <c r="M39" s="90"/>
    </row>
    <row r="40" spans="1:20" s="89" customFormat="1" x14ac:dyDescent="0.2">
      <c r="B40" s="71" t="s">
        <v>179</v>
      </c>
      <c r="C40" s="90"/>
      <c r="D40" s="90"/>
      <c r="E40" s="91"/>
      <c r="F40" s="90"/>
      <c r="G40" s="90"/>
      <c r="H40" s="90"/>
      <c r="I40" s="90"/>
      <c r="J40" s="90"/>
      <c r="K40" s="90"/>
      <c r="L40" s="90"/>
      <c r="M40" s="90"/>
    </row>
    <row r="41" spans="1:20" s="89" customFormat="1" x14ac:dyDescent="0.2">
      <c r="B41" s="92" t="s">
        <v>180</v>
      </c>
      <c r="C41" s="90"/>
      <c r="D41" s="90"/>
      <c r="E41" s="91"/>
      <c r="F41" s="90"/>
      <c r="G41" s="90"/>
      <c r="H41" s="90"/>
      <c r="I41" s="90"/>
      <c r="J41" s="90"/>
      <c r="K41" s="90"/>
      <c r="L41" s="90"/>
      <c r="M41" s="90"/>
    </row>
    <row r="42" spans="1:20" s="89" customFormat="1" x14ac:dyDescent="0.2">
      <c r="B42" s="92" t="s">
        <v>181</v>
      </c>
      <c r="C42" s="90"/>
      <c r="D42" s="90"/>
      <c r="E42" s="91"/>
      <c r="F42" s="90"/>
      <c r="G42" s="90"/>
      <c r="H42" s="90"/>
      <c r="I42" s="90"/>
      <c r="J42" s="90"/>
      <c r="K42" s="90"/>
      <c r="L42" s="90"/>
      <c r="M42" s="90"/>
    </row>
    <row r="43" spans="1:20" s="89" customFormat="1" x14ac:dyDescent="0.2">
      <c r="B43" s="92" t="s">
        <v>182</v>
      </c>
      <c r="C43" s="90"/>
      <c r="D43" s="90"/>
      <c r="E43" s="91"/>
      <c r="F43" s="90"/>
      <c r="G43" s="90"/>
      <c r="H43" s="90"/>
      <c r="I43" s="90"/>
      <c r="J43" s="90"/>
      <c r="K43" s="90"/>
      <c r="L43" s="90"/>
      <c r="M43" s="90"/>
    </row>
    <row r="44" spans="1:20" s="89" customFormat="1" x14ac:dyDescent="0.2">
      <c r="B44" s="92" t="s">
        <v>183</v>
      </c>
      <c r="C44" s="90"/>
      <c r="D44" s="90"/>
      <c r="E44" s="91"/>
      <c r="F44" s="90"/>
      <c r="G44" s="90"/>
      <c r="H44" s="90"/>
      <c r="I44" s="90"/>
      <c r="J44" s="90"/>
      <c r="K44" s="90"/>
      <c r="L44" s="90"/>
      <c r="M44" s="90"/>
    </row>
    <row r="45" spans="1:20" s="89" customFormat="1" ht="15.75" x14ac:dyDescent="0.25">
      <c r="B45" s="61" t="s">
        <v>361</v>
      </c>
      <c r="C45" s="90"/>
      <c r="D45" s="90"/>
      <c r="E45" s="91"/>
      <c r="F45" s="90"/>
      <c r="G45" s="90"/>
      <c r="H45" s="90"/>
      <c r="I45" s="90"/>
      <c r="J45" s="90"/>
      <c r="K45" s="90"/>
      <c r="L45" s="90"/>
      <c r="M45" s="90"/>
    </row>
    <row r="47" spans="1:20" x14ac:dyDescent="0.2">
      <c r="B47" s="93"/>
      <c r="C47" s="64"/>
      <c r="D47" s="64"/>
      <c r="E47" s="64"/>
      <c r="F47" s="64"/>
      <c r="G47" s="64"/>
      <c r="H47" s="64"/>
      <c r="I47" s="64"/>
      <c r="J47" s="64"/>
      <c r="K47" s="64"/>
    </row>
    <row r="48" spans="1:20" x14ac:dyDescent="0.2">
      <c r="A48" s="89"/>
      <c r="B48" s="94"/>
    </row>
  </sheetData>
  <sheetProtection formatColumns="0" formatRows="0"/>
  <phoneticPr fontId="0" type="noConversion"/>
  <pageMargins left="0.39370078740157483" right="0.39370078740157483" top="0.39370078740157483" bottom="0.39370078740157483" header="0.51181102362204722" footer="0.51181102362204722"/>
  <pageSetup paperSize="9" scale="5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R121"/>
  <sheetViews>
    <sheetView showGridLines="0" zoomScaleNormal="100" workbookViewId="0"/>
  </sheetViews>
  <sheetFormatPr defaultRowHeight="12.75" x14ac:dyDescent="0.2"/>
  <cols>
    <col min="1" max="18" width="9.140625" style="23"/>
    <col min="19" max="19" width="9.140625" style="34"/>
    <col min="20" max="20" width="19.140625" style="34" bestFit="1" customWidth="1"/>
    <col min="21" max="31" width="9.140625" style="34"/>
    <col min="32" max="32" width="9.140625" style="23"/>
    <col min="33" max="44" width="9.140625" style="20"/>
    <col min="45" max="16384" width="9.140625" style="23"/>
  </cols>
  <sheetData>
    <row r="1" spans="1:44" ht="18" x14ac:dyDescent="0.25">
      <c r="A1" s="96" t="s">
        <v>161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105" t="str">
        <f>Welcome!L1</f>
        <v>This is an NHS Education for Scotland Statistics release.</v>
      </c>
      <c r="Q1" s="20"/>
    </row>
    <row r="2" spans="1:44" ht="18" x14ac:dyDescent="0.25">
      <c r="A2" s="97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44" ht="18.75" x14ac:dyDescent="0.25">
      <c r="A3" s="95" t="s">
        <v>362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44" ht="28.5" customHeight="1" x14ac:dyDescent="0.2">
      <c r="A4" s="106" t="s">
        <v>65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44" x14ac:dyDescent="0.2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44" x14ac:dyDescent="0.2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44" x14ac:dyDescent="0.2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spans="1:44" s="24" customFormat="1" x14ac:dyDescent="0.2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6"/>
      <c r="AE8" s="3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s="24" customFormat="1" x14ac:dyDescent="0.2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S9" s="35"/>
      <c r="T9" s="35"/>
      <c r="U9" s="35"/>
      <c r="V9" s="35"/>
      <c r="W9" s="35"/>
      <c r="X9" s="35"/>
      <c r="Y9" s="35"/>
      <c r="Z9" s="35"/>
      <c r="AA9" s="35"/>
      <c r="AB9" s="35"/>
      <c r="AC9" s="40"/>
      <c r="AD9" s="41"/>
      <c r="AE9" s="41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</row>
    <row r="10" spans="1:44" s="24" customFormat="1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40"/>
      <c r="AD10" s="41"/>
      <c r="AE10" s="41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s="24" customFormat="1" x14ac:dyDescent="0.2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S11" s="35"/>
      <c r="T11" s="37" t="s">
        <v>64</v>
      </c>
      <c r="U11" s="35"/>
      <c r="V11" s="35"/>
      <c r="W11" s="35"/>
      <c r="X11" s="35"/>
      <c r="Y11" s="35"/>
      <c r="Z11" s="35"/>
      <c r="AA11" s="35"/>
      <c r="AB11" s="35"/>
      <c r="AC11" s="40"/>
      <c r="AD11" s="41"/>
      <c r="AE11" s="41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</row>
    <row r="12" spans="1:44" s="24" customFormat="1" x14ac:dyDescent="0.2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S12" s="35"/>
      <c r="T12" s="37" t="str">
        <f>CONCATENATE(T11,W44)</f>
        <v xml:space="preserve">Sickness Absence Rate By NHS Board as as </v>
      </c>
      <c r="U12" s="35"/>
      <c r="V12" s="35"/>
      <c r="W12" s="35"/>
      <c r="X12" s="35"/>
      <c r="Y12" s="35"/>
      <c r="Z12" s="35"/>
      <c r="AA12" s="35"/>
      <c r="AB12" s="35"/>
      <c r="AC12" s="40"/>
      <c r="AD12" s="41"/>
      <c r="AE12" s="41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s="24" customFormat="1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28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40"/>
      <c r="AD13" s="41"/>
      <c r="AE13" s="41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</row>
    <row r="14" spans="1:44" s="24" customFormat="1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28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40"/>
      <c r="AD14" s="41"/>
      <c r="AE14" s="41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s="24" customFormat="1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28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40"/>
      <c r="AD15" s="41"/>
      <c r="AE15" s="41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</row>
    <row r="16" spans="1:44" s="24" customFormat="1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28"/>
      <c r="S16" s="35">
        <v>1</v>
      </c>
      <c r="T16" s="35" t="s">
        <v>4</v>
      </c>
      <c r="U16" s="35"/>
      <c r="V16" s="35"/>
      <c r="W16" s="35" t="s">
        <v>19</v>
      </c>
      <c r="X16" s="35" t="str">
        <f t="shared" ref="X16:X37" si="0">CONCATENATE($W$45,W16)</f>
        <v>2019SB999</v>
      </c>
      <c r="Y16" s="35"/>
      <c r="Z16" s="98">
        <f t="shared" ref="Z16:Z37" si="1">IF(ISNA(VLOOKUP($X16,chart,2,FALSE)),0,(VLOOKUP($X16,chart,2,FALSE)))</f>
        <v>5.2779604440454033</v>
      </c>
      <c r="AA16" s="98" t="b">
        <f>Z16='NHS Board'!R9</f>
        <v>0</v>
      </c>
      <c r="AB16" s="35"/>
      <c r="AC16" s="40"/>
      <c r="AD16" s="41"/>
      <c r="AE16" s="41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</row>
    <row r="17" spans="1:44" s="24" customFormat="1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28"/>
      <c r="S17" s="35">
        <v>2</v>
      </c>
      <c r="T17" s="35" t="s">
        <v>5</v>
      </c>
      <c r="U17" s="35"/>
      <c r="V17" s="35"/>
      <c r="W17" s="35" t="s">
        <v>29</v>
      </c>
      <c r="X17" s="35" t="str">
        <f t="shared" si="0"/>
        <v>2019SF999</v>
      </c>
      <c r="Y17" s="35"/>
      <c r="Z17" s="98">
        <f t="shared" si="1"/>
        <v>5.5079396342413975</v>
      </c>
      <c r="AA17" s="98" t="b">
        <f>Z17='NHS Board'!R10</f>
        <v>0</v>
      </c>
      <c r="AB17" s="35"/>
      <c r="AC17" s="40"/>
      <c r="AD17" s="41"/>
      <c r="AE17" s="41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</row>
    <row r="18" spans="1:44" s="24" customFormat="1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28"/>
      <c r="S18" s="35">
        <v>3</v>
      </c>
      <c r="T18" s="35" t="s">
        <v>11</v>
      </c>
      <c r="U18" s="35"/>
      <c r="V18" s="35"/>
      <c r="W18" s="35" t="s">
        <v>35</v>
      </c>
      <c r="X18" s="35" t="str">
        <f t="shared" si="0"/>
        <v>2019SS999</v>
      </c>
      <c r="Y18" s="35"/>
      <c r="Z18" s="98">
        <f t="shared" si="1"/>
        <v>5.0686351276788395</v>
      </c>
      <c r="AA18" s="98" t="b">
        <f>Z18='NHS Board'!R11</f>
        <v>0</v>
      </c>
      <c r="AB18" s="35"/>
      <c r="AC18" s="40"/>
      <c r="AD18" s="41"/>
      <c r="AE18" s="4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s="24" customFormat="1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28"/>
      <c r="S19" s="35">
        <v>4</v>
      </c>
      <c r="T19" s="35" t="s">
        <v>9</v>
      </c>
      <c r="U19" s="35"/>
      <c r="V19" s="35"/>
      <c r="W19" s="35" t="s">
        <v>31</v>
      </c>
      <c r="X19" s="35" t="str">
        <f t="shared" si="0"/>
        <v>2019SH999</v>
      </c>
      <c r="Y19" s="35"/>
      <c r="Z19" s="98">
        <f t="shared" si="1"/>
        <v>5.226369895406684</v>
      </c>
      <c r="AA19" s="98" t="b">
        <f>Z19='NHS Board'!R12</f>
        <v>0</v>
      </c>
      <c r="AB19" s="35"/>
      <c r="AC19" s="40"/>
      <c r="AD19" s="41"/>
      <c r="AE19" s="4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s="24" customFormat="1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28"/>
      <c r="S20" s="35">
        <v>5</v>
      </c>
      <c r="T20" s="35" t="s">
        <v>7</v>
      </c>
      <c r="U20" s="35"/>
      <c r="V20" s="35"/>
      <c r="W20" s="35" t="s">
        <v>33</v>
      </c>
      <c r="X20" s="35" t="str">
        <f t="shared" si="0"/>
        <v>2019SN999</v>
      </c>
      <c r="Y20" s="35"/>
      <c r="Z20" s="98">
        <f t="shared" si="1"/>
        <v>4.5300794592447149</v>
      </c>
      <c r="AA20" s="98" t="b">
        <f>Z20='NHS Board'!R13</f>
        <v>0</v>
      </c>
      <c r="AB20" s="35"/>
      <c r="AC20" s="40"/>
      <c r="AD20" s="41"/>
      <c r="AE20" s="41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</row>
    <row r="21" spans="1:44" s="24" customFormat="1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28"/>
      <c r="S21" s="35">
        <v>6</v>
      </c>
      <c r="T21" s="35" t="s">
        <v>12</v>
      </c>
      <c r="U21" s="35"/>
      <c r="V21" s="35"/>
      <c r="W21" s="35" t="s">
        <v>34</v>
      </c>
      <c r="X21" s="35" t="str">
        <f t="shared" si="0"/>
        <v>2019SR999</v>
      </c>
      <c r="Y21" s="35"/>
      <c r="Z21" s="98">
        <f t="shared" si="1"/>
        <v>4.6170220205777257</v>
      </c>
      <c r="AA21" s="98" t="b">
        <f>Z21='NHS Board'!R14</f>
        <v>0</v>
      </c>
      <c r="AB21" s="35"/>
      <c r="AC21" s="40"/>
      <c r="AD21" s="41"/>
      <c r="AE21" s="4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s="24" customFormat="1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28"/>
      <c r="S22" s="35">
        <v>7</v>
      </c>
      <c r="T22" s="35" t="s">
        <v>14</v>
      </c>
      <c r="U22" s="35"/>
      <c r="V22" s="35"/>
      <c r="W22" s="35" t="s">
        <v>36</v>
      </c>
      <c r="X22" s="35" t="str">
        <f t="shared" si="0"/>
        <v>2019ST999</v>
      </c>
      <c r="Y22" s="35"/>
      <c r="Z22" s="98">
        <f t="shared" si="1"/>
        <v>5.3999147014902649</v>
      </c>
      <c r="AA22" s="98" t="b">
        <f>Z22='NHS Board'!R15</f>
        <v>0</v>
      </c>
      <c r="AB22" s="35"/>
      <c r="AC22" s="40"/>
      <c r="AD22" s="41"/>
      <c r="AE22" s="41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</row>
    <row r="23" spans="1:44" s="24" customFormat="1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28"/>
      <c r="S23" s="35">
        <v>8</v>
      </c>
      <c r="T23" s="35" t="s">
        <v>15</v>
      </c>
      <c r="U23" s="35"/>
      <c r="V23" s="35"/>
      <c r="W23" s="35" t="s">
        <v>38</v>
      </c>
      <c r="X23" s="35" t="str">
        <f t="shared" si="0"/>
        <v>2019SW999</v>
      </c>
      <c r="Y23" s="35"/>
      <c r="Z23" s="98">
        <f t="shared" si="1"/>
        <v>5.5270561291143174</v>
      </c>
      <c r="AA23" s="98" t="b">
        <f>Z23='NHS Board'!R16</f>
        <v>0</v>
      </c>
      <c r="AB23" s="35"/>
      <c r="AC23" s="40"/>
      <c r="AD23" s="41"/>
      <c r="AE23" s="41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</row>
    <row r="24" spans="1:44" s="24" customFormat="1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28"/>
      <c r="S24" s="35">
        <v>9</v>
      </c>
      <c r="T24" s="35" t="s">
        <v>13</v>
      </c>
      <c r="U24" s="35"/>
      <c r="V24" s="35"/>
      <c r="W24" s="35" t="s">
        <v>40</v>
      </c>
      <c r="X24" s="35" t="str">
        <f t="shared" si="0"/>
        <v>2019SZ999</v>
      </c>
      <c r="Y24" s="35"/>
      <c r="Z24" s="98">
        <f t="shared" si="1"/>
        <v>4.2861939599372718</v>
      </c>
      <c r="AA24" s="98" t="b">
        <f>Z24='NHS Board'!R17</f>
        <v>0</v>
      </c>
      <c r="AB24" s="35"/>
      <c r="AC24" s="40"/>
      <c r="AD24" s="41"/>
      <c r="AE24" s="41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</row>
    <row r="25" spans="1:44" s="24" customFormat="1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28"/>
      <c r="S25" s="35">
        <v>10</v>
      </c>
      <c r="T25" s="35" t="s">
        <v>3</v>
      </c>
      <c r="U25" s="35"/>
      <c r="V25" s="35"/>
      <c r="W25" s="35" t="s">
        <v>18</v>
      </c>
      <c r="X25" s="35" t="str">
        <f t="shared" si="0"/>
        <v>2019SA999</v>
      </c>
      <c r="Y25" s="35"/>
      <c r="Z25" s="98">
        <f t="shared" si="1"/>
        <v>5.3489157131981671</v>
      </c>
      <c r="AA25" s="98" t="b">
        <f>Z25='NHS Board'!R18</f>
        <v>0</v>
      </c>
      <c r="AB25" s="35"/>
      <c r="AC25" s="40"/>
      <c r="AD25" s="41"/>
      <c r="AE25" s="41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</row>
    <row r="26" spans="1:44" s="24" customFormat="1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28"/>
      <c r="S26" s="35">
        <v>11</v>
      </c>
      <c r="T26" s="35" t="s">
        <v>50</v>
      </c>
      <c r="U26" s="35"/>
      <c r="V26" s="35"/>
      <c r="W26" s="35" t="s">
        <v>30</v>
      </c>
      <c r="X26" s="35" t="str">
        <f t="shared" si="0"/>
        <v>2019SG999</v>
      </c>
      <c r="Y26" s="35"/>
      <c r="Z26" s="98">
        <f t="shared" si="1"/>
        <v>5.5210885079392602</v>
      </c>
      <c r="AA26" s="98" t="b">
        <f>Z26='NHS Board'!R20</f>
        <v>0</v>
      </c>
      <c r="AB26" s="35"/>
      <c r="AC26" s="40"/>
      <c r="AD26" s="41"/>
      <c r="AE26" s="41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</row>
    <row r="27" spans="1:44" s="24" customFormat="1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28"/>
      <c r="S27" s="35">
        <v>12</v>
      </c>
      <c r="T27" s="35" t="s">
        <v>10</v>
      </c>
      <c r="U27" s="35"/>
      <c r="V27" s="35"/>
      <c r="W27" s="35" t="s">
        <v>32</v>
      </c>
      <c r="X27" s="35" t="str">
        <f t="shared" si="0"/>
        <v>2019SL999</v>
      </c>
      <c r="Y27" s="35"/>
      <c r="Z27" s="98">
        <f t="shared" si="1"/>
        <v>5.8652115058067125</v>
      </c>
      <c r="AA27" s="98" t="b">
        <f>Z27='NHS Board'!R22</f>
        <v>0</v>
      </c>
      <c r="AB27" s="35"/>
      <c r="AC27" s="40"/>
      <c r="AD27" s="41"/>
      <c r="AE27" s="4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s="24" customFormat="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28"/>
      <c r="S28" s="35">
        <v>13</v>
      </c>
      <c r="T28" s="35" t="s">
        <v>6</v>
      </c>
      <c r="U28" s="35"/>
      <c r="V28" s="35"/>
      <c r="W28" s="35" t="s">
        <v>37</v>
      </c>
      <c r="X28" s="35" t="str">
        <f t="shared" si="0"/>
        <v>2019SV999</v>
      </c>
      <c r="Y28" s="35"/>
      <c r="Z28" s="98">
        <f t="shared" si="1"/>
        <v>5.8759326241962864</v>
      </c>
      <c r="AA28" s="98" t="b">
        <f>Z28='NHS Board'!R23</f>
        <v>0</v>
      </c>
      <c r="AB28" s="35"/>
      <c r="AC28" s="40"/>
      <c r="AD28" s="41"/>
      <c r="AE28" s="4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</row>
    <row r="29" spans="1:44" s="24" customFormat="1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28"/>
      <c r="S29" s="35">
        <v>14</v>
      </c>
      <c r="T29" s="35" t="s">
        <v>41</v>
      </c>
      <c r="U29" s="35"/>
      <c r="V29" s="35"/>
      <c r="W29" s="35" t="s">
        <v>39</v>
      </c>
      <c r="X29" s="35" t="str">
        <f t="shared" si="0"/>
        <v>2019SY999</v>
      </c>
      <c r="Y29" s="35"/>
      <c r="Z29" s="98">
        <f t="shared" si="1"/>
        <v>5.1961482445558387</v>
      </c>
      <c r="AA29" s="98" t="b">
        <f>Z29='NHS Board'!R24</f>
        <v>0</v>
      </c>
      <c r="AB29" s="35"/>
      <c r="AC29" s="40"/>
      <c r="AD29" s="41"/>
      <c r="AE29" s="4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</row>
    <row r="30" spans="1:44" s="24" customFormat="1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8"/>
      <c r="S30" s="35">
        <v>15</v>
      </c>
      <c r="T30" s="35" t="s">
        <v>42</v>
      </c>
      <c r="U30" s="35"/>
      <c r="V30" s="35"/>
      <c r="W30" s="35" t="s">
        <v>27</v>
      </c>
      <c r="X30" s="35" t="str">
        <f t="shared" si="0"/>
        <v>2019SDA01</v>
      </c>
      <c r="Y30" s="35"/>
      <c r="Z30" s="98">
        <f t="shared" si="1"/>
        <v>8.3396240441230489</v>
      </c>
      <c r="AA30" s="98" t="b">
        <f>Z30='NHS Board'!R26</f>
        <v>0</v>
      </c>
      <c r="AB30" s="35"/>
      <c r="AC30" s="40"/>
      <c r="AD30" s="41"/>
      <c r="AE30" s="4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</row>
    <row r="31" spans="1:44" s="24" customFormat="1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28"/>
      <c r="S31" s="35">
        <v>16</v>
      </c>
      <c r="T31" s="35" t="s">
        <v>114</v>
      </c>
      <c r="U31" s="35"/>
      <c r="V31" s="35"/>
      <c r="W31" s="35" t="s">
        <v>28</v>
      </c>
      <c r="X31" s="35" t="str">
        <f t="shared" si="0"/>
        <v>2019SDA02</v>
      </c>
      <c r="Y31" s="35"/>
      <c r="Z31" s="98">
        <f t="shared" si="1"/>
        <v>5.0275544148374918</v>
      </c>
      <c r="AA31" s="98" t="b">
        <f>Z31='NHS Board'!R27</f>
        <v>0</v>
      </c>
      <c r="AB31" s="35"/>
      <c r="AC31" s="40"/>
      <c r="AD31" s="41"/>
      <c r="AE31" s="4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</row>
    <row r="32" spans="1:44" s="24" customFormat="1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28"/>
      <c r="S32" s="35">
        <v>17</v>
      </c>
      <c r="T32" s="35" t="s">
        <v>199</v>
      </c>
      <c r="U32" s="35"/>
      <c r="V32" s="35"/>
      <c r="W32" s="35" t="s">
        <v>22</v>
      </c>
      <c r="X32" s="35" t="str">
        <f t="shared" si="0"/>
        <v>2019SD026</v>
      </c>
      <c r="Y32" s="35"/>
      <c r="Z32" s="98">
        <f t="shared" si="1"/>
        <v>7.8039484837279502</v>
      </c>
      <c r="AA32" s="98" t="b">
        <f>Z32='NHS Board'!R28</f>
        <v>0</v>
      </c>
      <c r="AB32" s="35"/>
      <c r="AC32" s="40"/>
      <c r="AD32" s="41"/>
      <c r="AE32" s="41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</row>
    <row r="33" spans="1:44" s="24" customFormat="1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28"/>
      <c r="S33" s="35">
        <v>18</v>
      </c>
      <c r="T33" s="35" t="s">
        <v>198</v>
      </c>
      <c r="U33" s="35"/>
      <c r="V33" s="35"/>
      <c r="W33" s="35" t="s">
        <v>23</v>
      </c>
      <c r="X33" s="35" t="str">
        <f t="shared" si="0"/>
        <v>2019SD035</v>
      </c>
      <c r="Y33" s="35"/>
      <c r="Z33" s="98">
        <f t="shared" si="1"/>
        <v>8.5764846177889247</v>
      </c>
      <c r="AA33" s="98" t="b">
        <f>Z33='NHS Board'!R29</f>
        <v>0</v>
      </c>
      <c r="AB33" s="35"/>
      <c r="AC33" s="40"/>
      <c r="AD33" s="41"/>
      <c r="AE33" s="41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</row>
    <row r="34" spans="1:44" s="24" customFormat="1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28"/>
      <c r="S34" s="35">
        <v>19</v>
      </c>
      <c r="T34" s="35" t="s">
        <v>197</v>
      </c>
      <c r="U34" s="35"/>
      <c r="V34" s="35"/>
      <c r="W34" s="35" t="s">
        <v>21</v>
      </c>
      <c r="X34" s="35" t="str">
        <f t="shared" si="0"/>
        <v>2019SD021</v>
      </c>
      <c r="Y34" s="35"/>
      <c r="Z34" s="98">
        <f t="shared" si="1"/>
        <v>4.4700127244015553</v>
      </c>
      <c r="AA34" s="98" t="b">
        <f>Z34='NHS Board'!R30</f>
        <v>0</v>
      </c>
      <c r="AB34" s="35"/>
      <c r="AC34" s="40"/>
      <c r="AD34" s="41"/>
      <c r="AE34" s="41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</row>
    <row r="35" spans="1:44" s="24" customFormat="1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28"/>
      <c r="S35" s="35">
        <v>20</v>
      </c>
      <c r="T35" s="35" t="s">
        <v>196</v>
      </c>
      <c r="U35" s="35"/>
      <c r="V35" s="35"/>
      <c r="W35" s="35" t="s">
        <v>24</v>
      </c>
      <c r="X35" s="35" t="str">
        <f t="shared" si="0"/>
        <v>2019SD037</v>
      </c>
      <c r="Y35" s="35"/>
      <c r="Z35" s="98">
        <f t="shared" si="1"/>
        <v>1.7008202261564711</v>
      </c>
      <c r="AA35" s="98" t="b">
        <f>Z35='NHS Board'!R31</f>
        <v>0</v>
      </c>
      <c r="AB35" s="35"/>
      <c r="AC35" s="40"/>
      <c r="AD35" s="41"/>
      <c r="AE35" s="99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</row>
    <row r="36" spans="1:44" s="24" customFormat="1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28"/>
      <c r="S36" s="35">
        <v>21</v>
      </c>
      <c r="T36" s="35" t="s">
        <v>195</v>
      </c>
      <c r="U36" s="35"/>
      <c r="V36" s="35"/>
      <c r="W36" s="35" t="s">
        <v>26</v>
      </c>
      <c r="X36" s="35" t="str">
        <f t="shared" si="0"/>
        <v>2019SD040</v>
      </c>
      <c r="Y36" s="35"/>
      <c r="Z36" s="98">
        <f t="shared" si="1"/>
        <v>3.7334094341424549</v>
      </c>
      <c r="AA36" s="98" t="b">
        <f>Z36='NHS Board'!R32</f>
        <v>0</v>
      </c>
      <c r="AB36" s="35"/>
      <c r="AC36" s="40"/>
      <c r="AD36" s="41"/>
      <c r="AE36" s="4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s="24" customFormat="1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28"/>
      <c r="S37" s="35">
        <v>22</v>
      </c>
      <c r="T37" s="35" t="s">
        <v>194</v>
      </c>
      <c r="U37" s="35"/>
      <c r="V37" s="35"/>
      <c r="W37" s="35" t="s">
        <v>25</v>
      </c>
      <c r="X37" s="35" t="str">
        <f t="shared" si="0"/>
        <v>2019SD039</v>
      </c>
      <c r="Y37" s="35"/>
      <c r="Z37" s="98">
        <f t="shared" si="1"/>
        <v>3.6520632680116445</v>
      </c>
      <c r="AA37" s="98" t="b">
        <f>Z37='NHS Board'!R33</f>
        <v>0</v>
      </c>
      <c r="AB37" s="35"/>
      <c r="AC37" s="40"/>
      <c r="AD37" s="41"/>
      <c r="AE37" s="4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s="24" customFormat="1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28"/>
      <c r="S38" s="35"/>
      <c r="T38" s="35"/>
      <c r="U38" s="35"/>
      <c r="V38" s="35"/>
      <c r="W38" s="35"/>
      <c r="X38" s="35"/>
      <c r="Y38" s="35"/>
      <c r="Z38" s="98"/>
      <c r="AA38" s="35"/>
      <c r="AB38" s="35"/>
      <c r="AC38" s="40"/>
      <c r="AD38" s="41"/>
      <c r="AE38" s="4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s="24" customForma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28"/>
      <c r="S39" s="35"/>
      <c r="T39" s="35"/>
      <c r="U39" s="35"/>
      <c r="V39" s="35"/>
      <c r="W39" s="35"/>
      <c r="X39" s="35"/>
      <c r="Y39" s="35">
        <v>0</v>
      </c>
      <c r="Z39" s="98">
        <f>IF(ISNA(VLOOKUP($X37,chart,3,FALSE)),0,(VLOOKUP($X37,chart,3,FALSE)))</f>
        <v>5.3851735581591926</v>
      </c>
      <c r="AA39" s="35"/>
      <c r="AB39" s="35"/>
      <c r="AC39" s="40"/>
      <c r="AD39" s="41"/>
      <c r="AE39" s="41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</row>
    <row r="40" spans="1:44" s="24" customFormat="1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28"/>
      <c r="S40" s="35"/>
      <c r="T40" s="35"/>
      <c r="U40" s="35"/>
      <c r="V40" s="35"/>
      <c r="W40" s="35"/>
      <c r="X40" s="35"/>
      <c r="Y40" s="35">
        <v>1</v>
      </c>
      <c r="Z40" s="98">
        <f>IF(ISNA(VLOOKUP($X37,chart,3,FALSE)),0,(VLOOKUP($X37,chart,3,FALSE)))</f>
        <v>5.3851735581591926</v>
      </c>
      <c r="AA40" s="35"/>
      <c r="AB40" s="35"/>
      <c r="AC40" s="40"/>
      <c r="AD40" s="41"/>
      <c r="AE40" s="41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</row>
    <row r="41" spans="1:44" s="24" customFormat="1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28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40"/>
      <c r="AD41" s="41"/>
      <c r="AE41" s="41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</row>
    <row r="42" spans="1:44" s="24" customFormat="1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28"/>
      <c r="S42" s="35"/>
      <c r="T42" s="35"/>
      <c r="U42" s="35"/>
      <c r="V42" s="35"/>
      <c r="W42" s="35"/>
      <c r="X42" s="35"/>
      <c r="Y42" s="36">
        <v>0</v>
      </c>
      <c r="Z42" s="36">
        <v>4</v>
      </c>
      <c r="AA42" s="35"/>
      <c r="AB42" s="35"/>
      <c r="AC42" s="40"/>
      <c r="AD42" s="41"/>
      <c r="AE42" s="41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</row>
    <row r="43" spans="1:44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9"/>
      <c r="S43" s="38"/>
      <c r="T43" s="112" t="s">
        <v>60</v>
      </c>
      <c r="U43" s="112"/>
      <c r="V43" s="38"/>
      <c r="W43" s="38"/>
      <c r="X43" s="38"/>
      <c r="Y43" s="34">
        <v>1</v>
      </c>
      <c r="Z43" s="34">
        <v>4</v>
      </c>
      <c r="AA43" s="38"/>
      <c r="AB43" s="38"/>
      <c r="AC43" s="42"/>
      <c r="AD43" s="43"/>
      <c r="AE43" s="43"/>
      <c r="AF43" s="20"/>
    </row>
    <row r="44" spans="1:44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9"/>
      <c r="S44" s="38"/>
      <c r="T44" s="100"/>
      <c r="U44" s="100"/>
      <c r="V44" s="38"/>
      <c r="W44" s="38"/>
      <c r="X44" s="38"/>
      <c r="Y44" s="38"/>
      <c r="Z44" s="38"/>
      <c r="AA44" s="38"/>
      <c r="AB44" s="38"/>
      <c r="AC44" s="42"/>
      <c r="AD44" s="43"/>
      <c r="AE44" s="43"/>
      <c r="AF44" s="20"/>
    </row>
    <row r="45" spans="1:44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9"/>
      <c r="S45" s="38">
        <v>1</v>
      </c>
      <c r="T45" s="100" t="s">
        <v>61</v>
      </c>
      <c r="U45" s="100">
        <v>2007</v>
      </c>
      <c r="V45" s="38"/>
      <c r="W45" s="38">
        <f>VLOOKUP(W49,S45:U57,3,FALSE)</f>
        <v>2019</v>
      </c>
      <c r="X45" s="38"/>
      <c r="Y45" s="38"/>
      <c r="Z45" s="38"/>
      <c r="AA45" s="38"/>
      <c r="AB45" s="38"/>
      <c r="AC45" s="42"/>
      <c r="AD45" s="43"/>
      <c r="AE45" s="43"/>
      <c r="AF45" s="20"/>
    </row>
    <row r="46" spans="1:44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9"/>
      <c r="S46" s="38">
        <v>2</v>
      </c>
      <c r="T46" s="100" t="s">
        <v>62</v>
      </c>
      <c r="U46" s="100">
        <v>2008</v>
      </c>
      <c r="V46" s="38"/>
      <c r="W46" s="38"/>
      <c r="X46" s="38"/>
      <c r="Y46" s="38"/>
      <c r="Z46" s="38"/>
      <c r="AA46" s="38"/>
      <c r="AB46" s="38"/>
      <c r="AC46" s="42"/>
      <c r="AD46" s="43"/>
      <c r="AE46" s="43"/>
      <c r="AF46" s="20"/>
    </row>
    <row r="47" spans="1:44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9"/>
      <c r="S47" s="38">
        <v>3</v>
      </c>
      <c r="T47" s="100" t="s">
        <v>63</v>
      </c>
      <c r="U47" s="100">
        <v>2009</v>
      </c>
      <c r="V47" s="38"/>
      <c r="W47" s="38"/>
      <c r="X47" s="38"/>
      <c r="Y47" s="38"/>
      <c r="Z47" s="38"/>
      <c r="AA47" s="38"/>
      <c r="AB47" s="38"/>
      <c r="AC47" s="42"/>
      <c r="AD47" s="43"/>
      <c r="AE47" s="43"/>
      <c r="AF47" s="20"/>
    </row>
    <row r="48" spans="1:44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9"/>
      <c r="S48" s="38">
        <v>4</v>
      </c>
      <c r="T48" s="38" t="s">
        <v>90</v>
      </c>
      <c r="U48" s="38">
        <v>2010</v>
      </c>
      <c r="V48" s="38"/>
      <c r="W48" s="38"/>
      <c r="X48" s="38"/>
      <c r="Y48" s="38"/>
      <c r="Z48" s="38"/>
      <c r="AA48" s="38"/>
      <c r="AB48" s="38"/>
      <c r="AC48" s="42"/>
      <c r="AD48" s="43"/>
      <c r="AE48" s="43"/>
      <c r="AF48" s="20"/>
    </row>
    <row r="49" spans="1:32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9"/>
      <c r="S49" s="38">
        <v>5</v>
      </c>
      <c r="T49" s="38" t="s">
        <v>113</v>
      </c>
      <c r="U49" s="38">
        <v>2011</v>
      </c>
      <c r="V49" s="38"/>
      <c r="W49" s="38">
        <v>13</v>
      </c>
      <c r="X49" s="38"/>
      <c r="Y49" s="38"/>
      <c r="Z49" s="38"/>
      <c r="AA49" s="38"/>
      <c r="AB49" s="38"/>
      <c r="AC49" s="42"/>
      <c r="AD49" s="43"/>
      <c r="AE49" s="43"/>
      <c r="AF49" s="20"/>
    </row>
    <row r="50" spans="1:32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9"/>
      <c r="S50" s="38">
        <v>6</v>
      </c>
      <c r="T50" s="38" t="s">
        <v>115</v>
      </c>
      <c r="U50" s="38">
        <v>2012</v>
      </c>
      <c r="V50" s="38"/>
      <c r="W50" s="38"/>
      <c r="X50" s="38"/>
      <c r="Y50" s="38"/>
      <c r="Z50" s="38"/>
      <c r="AA50" s="38"/>
      <c r="AB50" s="38"/>
      <c r="AC50" s="42"/>
      <c r="AD50" s="43"/>
      <c r="AE50" s="43"/>
      <c r="AF50" s="20"/>
    </row>
    <row r="51" spans="1:32" x14ac:dyDescent="0.2">
      <c r="R51" s="29"/>
      <c r="S51" s="38">
        <v>7</v>
      </c>
      <c r="T51" s="38" t="s">
        <v>138</v>
      </c>
      <c r="U51" s="38">
        <v>2013</v>
      </c>
      <c r="V51" s="38"/>
      <c r="W51" s="38"/>
      <c r="X51" s="38"/>
      <c r="Y51" s="38"/>
      <c r="Z51" s="38"/>
      <c r="AA51" s="38"/>
      <c r="AB51" s="38"/>
      <c r="AC51" s="42"/>
      <c r="AD51" s="43"/>
      <c r="AE51" s="43"/>
      <c r="AF51" s="20"/>
    </row>
    <row r="52" spans="1:32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R52" s="29"/>
      <c r="S52" s="38">
        <v>8</v>
      </c>
      <c r="T52" s="38" t="s">
        <v>222</v>
      </c>
      <c r="U52" s="38">
        <v>2014</v>
      </c>
      <c r="V52" s="38"/>
      <c r="W52" s="38"/>
      <c r="X52" s="38"/>
      <c r="Y52" s="38"/>
      <c r="Z52" s="38"/>
      <c r="AA52" s="38"/>
      <c r="AB52" s="38"/>
      <c r="AC52" s="42"/>
      <c r="AD52" s="43"/>
      <c r="AE52" s="43"/>
      <c r="AF52" s="20"/>
    </row>
    <row r="53" spans="1:32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R53" s="29"/>
      <c r="S53" s="38">
        <v>9</v>
      </c>
      <c r="T53" s="38" t="s">
        <v>223</v>
      </c>
      <c r="U53" s="38">
        <v>2015</v>
      </c>
      <c r="V53" s="38"/>
      <c r="W53" s="38"/>
      <c r="X53" s="38"/>
      <c r="Y53" s="38"/>
      <c r="Z53" s="38"/>
      <c r="AA53" s="38"/>
      <c r="AB53" s="38"/>
      <c r="AC53" s="42"/>
      <c r="AD53" s="43"/>
      <c r="AE53" s="43"/>
      <c r="AF53" s="20"/>
    </row>
    <row r="54" spans="1:32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R54" s="29"/>
      <c r="S54" s="38">
        <v>10</v>
      </c>
      <c r="T54" s="38" t="s">
        <v>268</v>
      </c>
      <c r="U54" s="38">
        <v>2016</v>
      </c>
      <c r="V54" s="38"/>
      <c r="W54" s="38"/>
      <c r="X54" s="38"/>
      <c r="Y54" s="38"/>
      <c r="Z54" s="38"/>
      <c r="AA54" s="38"/>
      <c r="AB54" s="38"/>
      <c r="AC54" s="42"/>
      <c r="AD54" s="43"/>
      <c r="AE54" s="43"/>
      <c r="AF54" s="20"/>
    </row>
    <row r="55" spans="1:32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R55" s="29"/>
      <c r="S55" s="38">
        <v>11</v>
      </c>
      <c r="T55" s="38" t="s">
        <v>291</v>
      </c>
      <c r="U55" s="38">
        <v>2017</v>
      </c>
      <c r="V55" s="38"/>
      <c r="W55" s="38"/>
      <c r="X55" s="38"/>
      <c r="Y55" s="38"/>
      <c r="Z55" s="38"/>
      <c r="AA55" s="38"/>
      <c r="AB55" s="38"/>
      <c r="AC55" s="42"/>
      <c r="AD55" s="43"/>
      <c r="AE55" s="43"/>
      <c r="AF55" s="20"/>
    </row>
    <row r="56" spans="1:32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R56" s="29"/>
      <c r="S56" s="38">
        <v>12</v>
      </c>
      <c r="T56" s="38" t="s">
        <v>319</v>
      </c>
      <c r="U56" s="38">
        <v>2018</v>
      </c>
      <c r="V56" s="38"/>
      <c r="W56" s="38"/>
      <c r="X56" s="38"/>
      <c r="Y56" s="38"/>
      <c r="Z56" s="38"/>
      <c r="AA56" s="38"/>
      <c r="AB56" s="38"/>
      <c r="AC56" s="42"/>
      <c r="AD56" s="43"/>
      <c r="AE56" s="43"/>
      <c r="AF56" s="20"/>
    </row>
    <row r="57" spans="1:32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R57" s="29"/>
      <c r="S57" s="38">
        <v>13</v>
      </c>
      <c r="T57" s="38" t="s">
        <v>351</v>
      </c>
      <c r="U57" s="38">
        <v>2019</v>
      </c>
      <c r="V57" s="38"/>
      <c r="W57" s="38"/>
      <c r="X57" s="38"/>
      <c r="Y57" s="38"/>
      <c r="Z57" s="38"/>
      <c r="AA57" s="38"/>
      <c r="AB57" s="38"/>
      <c r="AC57" s="42"/>
      <c r="AD57" s="43"/>
      <c r="AE57" s="43"/>
      <c r="AF57" s="20"/>
    </row>
    <row r="58" spans="1:32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R58" s="29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42"/>
      <c r="AD58" s="43"/>
      <c r="AE58" s="43"/>
      <c r="AF58" s="20"/>
    </row>
    <row r="59" spans="1:32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R59" s="29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42"/>
      <c r="AD59" s="43"/>
      <c r="AE59" s="43"/>
      <c r="AF59" s="20"/>
    </row>
    <row r="60" spans="1:32" x14ac:dyDescent="0.2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R60" s="29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3"/>
      <c r="AE60" s="43"/>
      <c r="AF60" s="20"/>
    </row>
    <row r="61" spans="1:32" x14ac:dyDescent="0.2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R61" s="29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3"/>
      <c r="AE61" s="43"/>
      <c r="AF61" s="20"/>
    </row>
    <row r="62" spans="1:32" x14ac:dyDescent="0.2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R62" s="29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3"/>
      <c r="AE62" s="43"/>
      <c r="AF62" s="20"/>
    </row>
    <row r="63" spans="1:32" x14ac:dyDescent="0.2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R63" s="29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3"/>
      <c r="AE63" s="43"/>
      <c r="AF63" s="20"/>
    </row>
    <row r="64" spans="1:32" x14ac:dyDescent="0.2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R64" s="29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3"/>
      <c r="AE64" s="43"/>
      <c r="AF64" s="20"/>
    </row>
    <row r="65" spans="1:32" x14ac:dyDescent="0.2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R65" s="29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3"/>
      <c r="AE65" s="43"/>
      <c r="AF65" s="20"/>
    </row>
    <row r="66" spans="1:32" x14ac:dyDescent="0.2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R66" s="29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3"/>
      <c r="AE66" s="43"/>
      <c r="AF66" s="20"/>
    </row>
    <row r="67" spans="1:32" x14ac:dyDescent="0.2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R67" s="29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3"/>
      <c r="AE67" s="43"/>
      <c r="AF67" s="20"/>
    </row>
    <row r="68" spans="1:32" x14ac:dyDescent="0.2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R68" s="29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3"/>
      <c r="AE68" s="43"/>
      <c r="AF68" s="20"/>
    </row>
    <row r="69" spans="1:32" x14ac:dyDescent="0.2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R69" s="29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3"/>
      <c r="AE69" s="43"/>
      <c r="AF69" s="20"/>
    </row>
    <row r="70" spans="1:32" x14ac:dyDescent="0.2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R70" s="29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3"/>
      <c r="AE70" s="43"/>
      <c r="AF70" s="20"/>
    </row>
    <row r="71" spans="1:32" x14ac:dyDescent="0.2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R71" s="29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3"/>
      <c r="AE71" s="43"/>
      <c r="AF71" s="20"/>
    </row>
    <row r="72" spans="1:32" x14ac:dyDescent="0.2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R72" s="29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3"/>
      <c r="AE72" s="43"/>
      <c r="AF72" s="20"/>
    </row>
    <row r="73" spans="1:32" x14ac:dyDescent="0.2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R73" s="29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20"/>
    </row>
    <row r="74" spans="1:32" x14ac:dyDescent="0.2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R74" s="29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20"/>
    </row>
    <row r="75" spans="1:32" x14ac:dyDescent="0.2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R75" s="29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20"/>
    </row>
    <row r="76" spans="1:32" x14ac:dyDescent="0.2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R76" s="29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20"/>
    </row>
    <row r="77" spans="1:32" x14ac:dyDescent="0.2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R77" s="29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20"/>
    </row>
    <row r="78" spans="1:32" x14ac:dyDescent="0.2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R78" s="29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20"/>
    </row>
    <row r="79" spans="1:32" x14ac:dyDescent="0.2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R79" s="2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20"/>
    </row>
    <row r="80" spans="1:32" x14ac:dyDescent="0.2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R80" s="2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20"/>
    </row>
    <row r="81" spans="1:32" x14ac:dyDescent="0.2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R81" s="2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20"/>
    </row>
    <row r="82" spans="1:32" x14ac:dyDescent="0.2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R82" s="2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20"/>
    </row>
    <row r="83" spans="1:32" x14ac:dyDescent="0.2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R83" s="2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20"/>
    </row>
    <row r="84" spans="1:32" x14ac:dyDescent="0.2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R84" s="2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20"/>
    </row>
    <row r="85" spans="1:32" x14ac:dyDescent="0.2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R85" s="2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20"/>
    </row>
    <row r="86" spans="1:32" x14ac:dyDescent="0.2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R86" s="29"/>
    </row>
    <row r="87" spans="1:32" x14ac:dyDescent="0.2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R87" s="29"/>
    </row>
    <row r="88" spans="1:32" x14ac:dyDescent="0.2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R88" s="29"/>
    </row>
    <row r="89" spans="1:32" x14ac:dyDescent="0.2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R89" s="29"/>
    </row>
    <row r="90" spans="1:32" x14ac:dyDescent="0.2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R90" s="29"/>
    </row>
    <row r="91" spans="1:32" x14ac:dyDescent="0.2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R91" s="29"/>
    </row>
    <row r="92" spans="1:32" x14ac:dyDescent="0.2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R92" s="29"/>
    </row>
    <row r="93" spans="1:32" x14ac:dyDescent="0.2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R93" s="29"/>
    </row>
    <row r="94" spans="1:32" x14ac:dyDescent="0.2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R94" s="29"/>
    </row>
    <row r="95" spans="1:32" x14ac:dyDescent="0.2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R95" s="29"/>
    </row>
    <row r="96" spans="1:32" x14ac:dyDescent="0.2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R96" s="29"/>
    </row>
    <row r="97" spans="1:18" x14ac:dyDescent="0.2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R97" s="29"/>
    </row>
    <row r="98" spans="1:18" x14ac:dyDescent="0.2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R98" s="29"/>
    </row>
    <row r="99" spans="1:18" x14ac:dyDescent="0.2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</row>
    <row r="100" spans="1:18" x14ac:dyDescent="0.2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</row>
    <row r="101" spans="1:18" x14ac:dyDescent="0.2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</row>
    <row r="102" spans="1:18" x14ac:dyDescent="0.2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</row>
    <row r="103" spans="1:18" x14ac:dyDescent="0.2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</row>
    <row r="104" spans="1:18" x14ac:dyDescent="0.2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</row>
    <row r="105" spans="1:18" x14ac:dyDescent="0.2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</row>
    <row r="106" spans="1:18" x14ac:dyDescent="0.2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</row>
    <row r="107" spans="1:18" x14ac:dyDescent="0.2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</row>
    <row r="108" spans="1:18" x14ac:dyDescent="0.2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</row>
    <row r="109" spans="1:18" x14ac:dyDescent="0.2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</row>
    <row r="110" spans="1:18" x14ac:dyDescent="0.2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</row>
    <row r="111" spans="1:18" x14ac:dyDescent="0.2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</row>
    <row r="112" spans="1:18" x14ac:dyDescent="0.2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</row>
    <row r="113" spans="1:11" x14ac:dyDescent="0.2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</row>
    <row r="114" spans="1:11" x14ac:dyDescent="0.2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</row>
    <row r="115" spans="1:11" x14ac:dyDescent="0.2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</row>
    <row r="116" spans="1:11" x14ac:dyDescent="0.2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</row>
    <row r="117" spans="1:11" x14ac:dyDescent="0.2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</row>
    <row r="118" spans="1:11" x14ac:dyDescent="0.2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</row>
    <row r="119" spans="1:11" x14ac:dyDescent="0.2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</row>
    <row r="120" spans="1:11" x14ac:dyDescent="0.2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</row>
    <row r="121" spans="1:11" x14ac:dyDescent="0.2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</row>
  </sheetData>
  <sheetProtection formatColumns="0" formatRows="0"/>
  <mergeCells count="1">
    <mergeCell ref="T43:U43"/>
  </mergeCells>
  <phoneticPr fontId="5" type="noConversion"/>
  <pageMargins left="0.39370078740157483" right="0.39370078740157483" top="0.39370078740157483" bottom="0.39370078740157483" header="0.51181102362204722" footer="0.51181102362204722"/>
  <pageSetup scale="48" orientation="landscape" r:id="rId1"/>
  <headerFooter alignWithMargins="0"/>
  <ignoredErrors>
    <ignoredError sqref="W4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279" r:id="rId4" name="Drop Down 159">
              <controlPr defaultSize="0" autoLine="0" autoPict="0">
                <anchor>
                  <from>
                    <xdr:col>1</xdr:col>
                    <xdr:colOff>314325</xdr:colOff>
                    <xdr:row>3</xdr:row>
                    <xdr:rowOff>38100</xdr:rowOff>
                  </from>
                  <to>
                    <xdr:col>6</xdr:col>
                    <xdr:colOff>142875</xdr:colOff>
                    <xdr:row>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BA113"/>
  <sheetViews>
    <sheetView zoomScaleNormal="100" workbookViewId="0">
      <pane xSplit="1" topLeftCell="B1" activePane="topRight" state="frozen"/>
      <selection activeCell="A56" sqref="A56"/>
      <selection pane="topRight"/>
    </sheetView>
  </sheetViews>
  <sheetFormatPr defaultRowHeight="12.75" x14ac:dyDescent="0.2"/>
  <cols>
    <col min="1" max="1" width="33.85546875" customWidth="1"/>
    <col min="2" max="2" width="9.28515625" bestFit="1" customWidth="1"/>
    <col min="3" max="3" width="13.28515625" customWidth="1"/>
    <col min="4" max="6" width="12.140625" customWidth="1"/>
    <col min="7" max="8" width="15" customWidth="1"/>
    <col min="9" max="9" width="15.28515625" customWidth="1"/>
    <col min="10" max="10" width="12.5703125" customWidth="1"/>
    <col min="11" max="11" width="13.7109375" customWidth="1"/>
    <col min="12" max="12" width="14.28515625" customWidth="1"/>
    <col min="13" max="13" width="14" customWidth="1"/>
    <col min="14" max="14" width="13.7109375" customWidth="1"/>
    <col min="15" max="15" width="15.28515625" customWidth="1"/>
    <col min="16" max="16" width="13.85546875" customWidth="1"/>
  </cols>
  <sheetData>
    <row r="1" spans="1:16" x14ac:dyDescent="0.2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</row>
    <row r="2" spans="1:16" x14ac:dyDescent="0.2">
      <c r="A2" t="s">
        <v>57</v>
      </c>
      <c r="C2">
        <v>2006</v>
      </c>
      <c r="D2">
        <v>2007</v>
      </c>
      <c r="E2">
        <v>2008</v>
      </c>
      <c r="F2">
        <v>2009</v>
      </c>
      <c r="G2">
        <v>2010</v>
      </c>
      <c r="H2">
        <v>2011</v>
      </c>
      <c r="I2">
        <v>2012</v>
      </c>
      <c r="J2">
        <v>2013</v>
      </c>
      <c r="K2">
        <v>2014</v>
      </c>
      <c r="L2">
        <v>2015</v>
      </c>
      <c r="M2">
        <v>2016</v>
      </c>
      <c r="N2">
        <v>2017</v>
      </c>
      <c r="O2">
        <v>2018</v>
      </c>
      <c r="P2">
        <v>2019</v>
      </c>
    </row>
    <row r="3" spans="1:16" ht="18" x14ac:dyDescent="0.25">
      <c r="B3" s="113" t="s">
        <v>184</v>
      </c>
      <c r="C3" s="114"/>
      <c r="J3" s="7"/>
      <c r="K3" s="6"/>
    </row>
    <row r="4" spans="1:16" x14ac:dyDescent="0.2">
      <c r="A4" t="s">
        <v>3</v>
      </c>
      <c r="B4" t="s">
        <v>18</v>
      </c>
      <c r="C4">
        <v>829992.23200000031</v>
      </c>
      <c r="D4">
        <v>951889.81824416772</v>
      </c>
      <c r="E4">
        <v>945862.63201935706</v>
      </c>
      <c r="F4">
        <v>958661.53674799355</v>
      </c>
      <c r="G4">
        <v>849519.35968488979</v>
      </c>
      <c r="H4">
        <v>882516.63321227208</v>
      </c>
      <c r="I4" s="2">
        <v>889991.67256896838</v>
      </c>
      <c r="J4" s="2">
        <v>934646.59677096666</v>
      </c>
      <c r="K4" s="2">
        <v>895097.56456784706</v>
      </c>
      <c r="L4">
        <v>867051.15401784366</v>
      </c>
      <c r="M4">
        <v>853118.19339284452</v>
      </c>
      <c r="N4" s="25">
        <v>891274.39437498408</v>
      </c>
      <c r="O4">
        <v>938428.93110117398</v>
      </c>
      <c r="P4">
        <v>911642.54336307303</v>
      </c>
    </row>
    <row r="5" spans="1:16" x14ac:dyDescent="0.2">
      <c r="A5" t="s">
        <v>4</v>
      </c>
      <c r="B5" t="s">
        <v>19</v>
      </c>
      <c r="C5">
        <v>226143.94800000006</v>
      </c>
      <c r="D5">
        <v>242259.94751410442</v>
      </c>
      <c r="E5">
        <v>251650.46081047517</v>
      </c>
      <c r="F5">
        <v>250586.13215463882</v>
      </c>
      <c r="G5">
        <v>244020.97616448053</v>
      </c>
      <c r="H5">
        <v>210816.06289368935</v>
      </c>
      <c r="I5" s="2">
        <v>235814.42857000008</v>
      </c>
      <c r="J5" s="2">
        <v>211525.53681200015</v>
      </c>
      <c r="K5" s="2">
        <v>221575.32857142869</v>
      </c>
      <c r="L5">
        <v>236334.01285714298</v>
      </c>
      <c r="M5">
        <v>223263.57142857157</v>
      </c>
      <c r="N5" s="25">
        <v>246622.71727061569</v>
      </c>
      <c r="O5">
        <v>269256.309047619</v>
      </c>
      <c r="P5">
        <v>270160.33937499981</v>
      </c>
    </row>
    <row r="6" spans="1:16" x14ac:dyDescent="0.2">
      <c r="A6" t="s">
        <v>48</v>
      </c>
      <c r="B6" t="s">
        <v>21</v>
      </c>
      <c r="C6">
        <v>247604.86314285724</v>
      </c>
      <c r="D6">
        <v>271781.82455473882</v>
      </c>
      <c r="E6">
        <v>276051.63385807851</v>
      </c>
      <c r="F6">
        <v>268544.44450739986</v>
      </c>
      <c r="G6">
        <v>263267.59906157764</v>
      </c>
      <c r="H6">
        <v>249439.18028409185</v>
      </c>
      <c r="I6" s="2">
        <v>233384.26096500061</v>
      </c>
      <c r="J6" s="2">
        <v>230476.70867100047</v>
      </c>
      <c r="K6" s="2">
        <v>232587.44857142883</v>
      </c>
      <c r="L6">
        <v>244278.0071428575</v>
      </c>
      <c r="M6">
        <v>271913.74928571517</v>
      </c>
      <c r="N6" s="25">
        <v>277166.29008928587</v>
      </c>
      <c r="O6">
        <v>266412.39714285702</v>
      </c>
      <c r="P6">
        <v>282079.03714285785</v>
      </c>
    </row>
    <row r="7" spans="1:16" x14ac:dyDescent="0.2">
      <c r="A7" t="s">
        <v>44</v>
      </c>
      <c r="B7" t="s">
        <v>22</v>
      </c>
      <c r="C7">
        <v>390619.76428571506</v>
      </c>
      <c r="D7">
        <v>452297.12382227328</v>
      </c>
      <c r="E7">
        <v>460276.55270907294</v>
      </c>
      <c r="F7">
        <v>428507.29385720449</v>
      </c>
      <c r="G7">
        <v>450738.16602488945</v>
      </c>
      <c r="H7">
        <v>470033.41529253015</v>
      </c>
      <c r="I7" s="2">
        <v>492602.60714201175</v>
      </c>
      <c r="J7" s="2">
        <v>519481.23601201369</v>
      </c>
      <c r="K7" s="2">
        <v>496692.18362647033</v>
      </c>
      <c r="L7">
        <v>593160.40843750595</v>
      </c>
      <c r="M7">
        <v>639257.64986111177</v>
      </c>
      <c r="N7" s="25">
        <v>658054.17874999915</v>
      </c>
      <c r="O7">
        <v>686337.26750000101</v>
      </c>
      <c r="P7">
        <v>717468.94749999407</v>
      </c>
    </row>
    <row r="8" spans="1:16" x14ac:dyDescent="0.2">
      <c r="A8" t="s">
        <v>43</v>
      </c>
      <c r="B8" t="s">
        <v>23</v>
      </c>
      <c r="C8">
        <v>139486.5417142855</v>
      </c>
      <c r="D8">
        <v>176705.19938884091</v>
      </c>
      <c r="E8">
        <v>152957.40405471303</v>
      </c>
      <c r="F8">
        <v>108865.02</v>
      </c>
      <c r="G8">
        <v>90064.211516535273</v>
      </c>
      <c r="H8">
        <v>81149.064065933766</v>
      </c>
      <c r="I8" s="2">
        <v>85470.06937499973</v>
      </c>
      <c r="J8" s="2">
        <v>89084.65081900006</v>
      </c>
      <c r="K8" s="2">
        <v>93393.979375000286</v>
      </c>
      <c r="L8">
        <v>108300.48000000013</v>
      </c>
      <c r="M8">
        <v>120229.67937500062</v>
      </c>
      <c r="N8" s="25">
        <v>137473.44634920688</v>
      </c>
      <c r="O8">
        <v>165577.02937500001</v>
      </c>
      <c r="P8">
        <v>182152.1767399261</v>
      </c>
    </row>
    <row r="9" spans="1:16" x14ac:dyDescent="0.2">
      <c r="A9" t="s">
        <v>45</v>
      </c>
      <c r="B9" t="s">
        <v>24</v>
      </c>
      <c r="C9">
        <v>21079.508571428585</v>
      </c>
      <c r="D9">
        <v>20548.925194805179</v>
      </c>
      <c r="E9">
        <v>25024.277840909093</v>
      </c>
      <c r="F9">
        <v>26988.396666666693</v>
      </c>
      <c r="G9">
        <v>36065.721756272389</v>
      </c>
      <c r="H9">
        <v>31359.923663662266</v>
      </c>
      <c r="I9" s="2">
        <v>30245.18</v>
      </c>
      <c r="J9" s="2">
        <v>28540.417130000034</v>
      </c>
      <c r="K9" s="2">
        <v>29044.270000000033</v>
      </c>
      <c r="L9">
        <v>28620.890000000007</v>
      </c>
      <c r="M9">
        <v>28035.58</v>
      </c>
      <c r="N9" s="25">
        <v>31271.999459459468</v>
      </c>
      <c r="O9">
        <v>36808.449999999997</v>
      </c>
      <c r="P9">
        <v>39886.07</v>
      </c>
    </row>
    <row r="10" spans="1:16" x14ac:dyDescent="0.2">
      <c r="A10" t="s">
        <v>46</v>
      </c>
      <c r="B10" t="s">
        <v>25</v>
      </c>
      <c r="C10">
        <v>8396.4699999999993</v>
      </c>
      <c r="D10">
        <v>8417.48</v>
      </c>
      <c r="E10">
        <v>8577.5043825665834</v>
      </c>
      <c r="F10">
        <v>12716.528474576267</v>
      </c>
      <c r="G10">
        <v>12972.272916666683</v>
      </c>
      <c r="H10">
        <v>14417.44</v>
      </c>
      <c r="I10" s="2">
        <v>15086.479375000015</v>
      </c>
      <c r="J10" s="2">
        <v>15746.05935500001</v>
      </c>
      <c r="K10" s="2">
        <v>17372.530000000013</v>
      </c>
      <c r="L10">
        <v>19147.680000000004</v>
      </c>
      <c r="M10">
        <v>20700.920000000002</v>
      </c>
      <c r="N10" s="25">
        <v>17724.149999999994</v>
      </c>
      <c r="O10">
        <v>23476.41</v>
      </c>
      <c r="P10">
        <v>29543.130612244913</v>
      </c>
    </row>
    <row r="11" spans="1:16" x14ac:dyDescent="0.2">
      <c r="A11" t="s">
        <v>47</v>
      </c>
      <c r="B11" t="s">
        <v>26</v>
      </c>
      <c r="C11">
        <v>5974.5171428571421</v>
      </c>
      <c r="D11">
        <v>8989.34</v>
      </c>
      <c r="E11">
        <v>12627.78</v>
      </c>
      <c r="F11">
        <v>9206.0499999999993</v>
      </c>
      <c r="G11">
        <v>13202.526808510638</v>
      </c>
      <c r="H11">
        <v>20283.538041089345</v>
      </c>
      <c r="I11" s="2">
        <v>20517.490975999994</v>
      </c>
      <c r="J11" s="2">
        <v>16161.238032000003</v>
      </c>
      <c r="K11" s="2">
        <v>14850.510000000002</v>
      </c>
      <c r="L11">
        <v>16172.019999999999</v>
      </c>
      <c r="M11">
        <v>16028.139999999996</v>
      </c>
      <c r="N11" s="25">
        <v>19675.859999999997</v>
      </c>
      <c r="O11">
        <v>19264.55</v>
      </c>
      <c r="P11">
        <v>20855.3</v>
      </c>
    </row>
    <row r="12" spans="1:16" x14ac:dyDescent="0.2">
      <c r="A12" t="s">
        <v>42</v>
      </c>
      <c r="B12" t="s">
        <v>27</v>
      </c>
      <c r="C12">
        <v>70262.492857142875</v>
      </c>
      <c r="D12">
        <v>73530.729819554617</v>
      </c>
      <c r="E12">
        <v>60850.347170020985</v>
      </c>
      <c r="F12">
        <v>80478.947130688524</v>
      </c>
      <c r="G12">
        <v>72662.950369838567</v>
      </c>
      <c r="H12">
        <v>62715.645869565145</v>
      </c>
      <c r="I12" s="2">
        <v>56091.622707999995</v>
      </c>
      <c r="J12" s="2">
        <v>62063.065373999903</v>
      </c>
      <c r="K12" s="2">
        <v>75686.61285714242</v>
      </c>
      <c r="L12">
        <v>71061.057142856866</v>
      </c>
      <c r="M12">
        <v>95890.229999999181</v>
      </c>
      <c r="N12" s="25">
        <v>97892.708571427676</v>
      </c>
      <c r="O12">
        <v>97557.491428570604</v>
      </c>
      <c r="P12">
        <v>94877.679999999003</v>
      </c>
    </row>
    <row r="13" spans="1:16" x14ac:dyDescent="0.2">
      <c r="A13" t="s">
        <v>16</v>
      </c>
      <c r="B13" t="s">
        <v>28</v>
      </c>
      <c r="C13">
        <v>61406.40571428588</v>
      </c>
      <c r="D13">
        <v>71950.48793040296</v>
      </c>
      <c r="E13">
        <v>78023.997335990498</v>
      </c>
      <c r="F13">
        <v>108851.06839367014</v>
      </c>
      <c r="G13">
        <v>103466.72982032281</v>
      </c>
      <c r="H13">
        <v>101805.53666666662</v>
      </c>
      <c r="I13" s="2">
        <v>95601.676769475162</v>
      </c>
      <c r="J13" s="2">
        <v>97727.64073530765</v>
      </c>
      <c r="K13" s="2">
        <v>95776.94999999991</v>
      </c>
      <c r="L13">
        <v>135847.14428571428</v>
      </c>
      <c r="M13">
        <v>159597.87000000005</v>
      </c>
      <c r="N13" s="25">
        <v>149265.46</v>
      </c>
      <c r="O13">
        <v>163639.70333333299</v>
      </c>
      <c r="P13">
        <v>161693.1</v>
      </c>
    </row>
    <row r="14" spans="1:16" x14ac:dyDescent="0.2">
      <c r="A14" t="s">
        <v>5</v>
      </c>
      <c r="B14" t="s">
        <v>29</v>
      </c>
      <c r="C14">
        <v>752620.46399999864</v>
      </c>
      <c r="D14">
        <v>850703.01153922023</v>
      </c>
      <c r="E14">
        <v>775641.20077649306</v>
      </c>
      <c r="F14">
        <v>768265.98801068019</v>
      </c>
      <c r="G14">
        <v>715740.19077151828</v>
      </c>
      <c r="H14">
        <v>730714.01572188875</v>
      </c>
      <c r="I14" s="2">
        <v>737727.88670682022</v>
      </c>
      <c r="J14" s="2">
        <v>753246.35898484872</v>
      </c>
      <c r="K14" s="2">
        <v>681361.7116174961</v>
      </c>
      <c r="L14">
        <v>765898.96189189004</v>
      </c>
      <c r="M14">
        <v>735700.81035714236</v>
      </c>
      <c r="N14" s="25">
        <v>733881.37175595167</v>
      </c>
      <c r="O14">
        <v>822285.61751453404</v>
      </c>
      <c r="P14">
        <v>774432.77687499882</v>
      </c>
    </row>
    <row r="15" spans="1:16" x14ac:dyDescent="0.2">
      <c r="A15" t="s">
        <v>50</v>
      </c>
      <c r="B15" t="s">
        <v>30</v>
      </c>
      <c r="C15">
        <v>2758108.5034285644</v>
      </c>
      <c r="D15">
        <v>3930313.435969525</v>
      </c>
      <c r="E15">
        <v>3650906.9483532747</v>
      </c>
      <c r="F15">
        <v>3372305.3906581346</v>
      </c>
      <c r="G15">
        <v>3313238.4305812889</v>
      </c>
      <c r="H15">
        <v>3223577.2281519491</v>
      </c>
      <c r="I15" s="2">
        <v>3061137.8667212375</v>
      </c>
      <c r="J15" s="2">
        <v>3201665.5073637357</v>
      </c>
      <c r="K15" s="2">
        <v>3292532.6611331454</v>
      </c>
      <c r="L15">
        <v>3571152.1838665404</v>
      </c>
      <c r="M15">
        <v>3634819.7045099339</v>
      </c>
      <c r="N15" s="25">
        <v>3703362.8946758858</v>
      </c>
      <c r="O15">
        <v>3697448.8569586799</v>
      </c>
      <c r="P15">
        <v>3775809.564753951</v>
      </c>
    </row>
    <row r="16" spans="1:16" x14ac:dyDescent="0.2">
      <c r="A16" t="s">
        <v>9</v>
      </c>
      <c r="B16" t="s">
        <v>31</v>
      </c>
      <c r="C16">
        <v>469819.23285714356</v>
      </c>
      <c r="D16">
        <v>681420.6087446746</v>
      </c>
      <c r="E16">
        <v>671358.96193449537</v>
      </c>
      <c r="F16">
        <v>700326.4833837552</v>
      </c>
      <c r="G16">
        <v>674861.72431739315</v>
      </c>
      <c r="H16">
        <v>668760.62789513113</v>
      </c>
      <c r="I16" s="2">
        <v>609201.32353002438</v>
      </c>
      <c r="J16" s="2">
        <v>762558.91563231254</v>
      </c>
      <c r="K16" s="2">
        <v>756053.99371263932</v>
      </c>
      <c r="L16">
        <v>773671.69484365731</v>
      </c>
      <c r="M16">
        <v>809960.5043034117</v>
      </c>
      <c r="N16" s="25">
        <v>815569.78632402059</v>
      </c>
      <c r="O16">
        <v>824195.61399418698</v>
      </c>
      <c r="P16">
        <v>814479.11099823029</v>
      </c>
    </row>
    <row r="17" spans="1:16" x14ac:dyDescent="0.2">
      <c r="A17" t="s">
        <v>10</v>
      </c>
      <c r="B17" t="s">
        <v>32</v>
      </c>
      <c r="C17">
        <v>1107690.9822857128</v>
      </c>
      <c r="D17">
        <v>1183500.4802399951</v>
      </c>
      <c r="E17">
        <v>1125863.0063177205</v>
      </c>
      <c r="F17">
        <v>975881.18886052014</v>
      </c>
      <c r="G17">
        <v>895184.53803399042</v>
      </c>
      <c r="H17">
        <v>843813.70534732461</v>
      </c>
      <c r="I17" s="2">
        <v>849616.12059597869</v>
      </c>
      <c r="J17" s="2">
        <v>937478.20738358598</v>
      </c>
      <c r="K17" s="2">
        <v>945433.30940257234</v>
      </c>
      <c r="L17">
        <v>1046984.7676942712</v>
      </c>
      <c r="M17">
        <v>1097570.1545616512</v>
      </c>
      <c r="N17" s="25">
        <v>1121060.7370753831</v>
      </c>
      <c r="O17">
        <v>1204612.3822411699</v>
      </c>
      <c r="P17">
        <v>1239070.0009821386</v>
      </c>
    </row>
    <row r="18" spans="1:16" x14ac:dyDescent="0.2">
      <c r="A18" t="s">
        <v>7</v>
      </c>
      <c r="B18" t="s">
        <v>33</v>
      </c>
      <c r="C18">
        <v>1017164.6431428574</v>
      </c>
      <c r="D18">
        <v>1139704.5631054065</v>
      </c>
      <c r="E18">
        <v>1127813.5507183424</v>
      </c>
      <c r="F18">
        <v>1090165.4443645936</v>
      </c>
      <c r="G18">
        <v>1089388.3669667586</v>
      </c>
      <c r="H18">
        <v>1008481.4529070202</v>
      </c>
      <c r="I18" s="2">
        <v>959336.08715103299</v>
      </c>
      <c r="J18" s="2">
        <v>1001820.8721986186</v>
      </c>
      <c r="K18" s="2">
        <v>1056112.4585655783</v>
      </c>
      <c r="L18">
        <v>1083528.7081249955</v>
      </c>
      <c r="M18">
        <v>1093542.7964020246</v>
      </c>
      <c r="N18" s="25">
        <v>1135902.9266666626</v>
      </c>
      <c r="O18">
        <v>1211130.89937217</v>
      </c>
      <c r="P18">
        <v>1121720.9954464301</v>
      </c>
    </row>
    <row r="19" spans="1:16" x14ac:dyDescent="0.2">
      <c r="A19" t="s">
        <v>12</v>
      </c>
      <c r="B19" t="s">
        <v>34</v>
      </c>
      <c r="C19">
        <v>36700.973142857161</v>
      </c>
      <c r="D19">
        <v>39997.68</v>
      </c>
      <c r="E19">
        <v>43793.52</v>
      </c>
      <c r="F19">
        <v>50319.339374999989</v>
      </c>
      <c r="G19">
        <v>41776.699999999997</v>
      </c>
      <c r="H19">
        <v>43979.199999999997</v>
      </c>
      <c r="I19" s="2">
        <v>38005.500188679238</v>
      </c>
      <c r="J19" s="2">
        <v>33317.857782258077</v>
      </c>
      <c r="K19" s="2">
        <v>37112.460000000014</v>
      </c>
      <c r="L19">
        <v>37202.11</v>
      </c>
      <c r="M19">
        <v>51167.7</v>
      </c>
      <c r="N19" s="25">
        <v>51010.969999999994</v>
      </c>
      <c r="O19">
        <v>49096.37</v>
      </c>
      <c r="P19">
        <v>47898.380000000012</v>
      </c>
    </row>
    <row r="20" spans="1:16" x14ac:dyDescent="0.2">
      <c r="A20" t="s">
        <v>11</v>
      </c>
      <c r="B20" t="s">
        <v>35</v>
      </c>
      <c r="C20">
        <v>1788727.671142858</v>
      </c>
      <c r="D20">
        <v>1792335.2370064829</v>
      </c>
      <c r="E20">
        <v>1797734.6874704994</v>
      </c>
      <c r="F20">
        <v>1700165.4659314491</v>
      </c>
      <c r="G20">
        <v>1689524.0207449666</v>
      </c>
      <c r="H20">
        <v>1644143.8770183991</v>
      </c>
      <c r="I20" s="2">
        <v>1435248.4605752558</v>
      </c>
      <c r="J20" s="2">
        <v>1583611.8060159055</v>
      </c>
      <c r="K20" s="2">
        <v>1700282.5545330984</v>
      </c>
      <c r="L20">
        <v>1856411.683024704</v>
      </c>
      <c r="M20">
        <v>1976141.1692941876</v>
      </c>
      <c r="N20" s="25">
        <v>1985752.1688605933</v>
      </c>
      <c r="O20">
        <v>2102954.00944043</v>
      </c>
      <c r="P20">
        <v>2108411.8002275121</v>
      </c>
    </row>
    <row r="21" spans="1:16" x14ac:dyDescent="0.2">
      <c r="A21" t="s">
        <v>14</v>
      </c>
      <c r="B21" t="s">
        <v>36</v>
      </c>
      <c r="C21">
        <v>1121140.2697142845</v>
      </c>
      <c r="D21">
        <v>1206312.9738754677</v>
      </c>
      <c r="E21">
        <v>1217682.7029865105</v>
      </c>
      <c r="F21">
        <v>1165698.1960644163</v>
      </c>
      <c r="G21">
        <v>1189431.4260339255</v>
      </c>
      <c r="H21">
        <v>1159220.1549924864</v>
      </c>
      <c r="I21" s="2">
        <v>1115487.123092843</v>
      </c>
      <c r="J21" s="2">
        <v>1102103.0372502785</v>
      </c>
      <c r="K21" s="2">
        <v>1094627.6509577853</v>
      </c>
      <c r="L21">
        <v>1138297.3966799201</v>
      </c>
      <c r="M21">
        <v>1160169.9462202294</v>
      </c>
      <c r="N21" s="25">
        <v>1114432.1810949633</v>
      </c>
      <c r="O21">
        <v>1145672.1715243999</v>
      </c>
      <c r="P21">
        <v>1152621.0195600914</v>
      </c>
    </row>
    <row r="22" spans="1:16" x14ac:dyDescent="0.2">
      <c r="A22" t="s">
        <v>6</v>
      </c>
      <c r="B22" t="s">
        <v>37</v>
      </c>
      <c r="C22">
        <v>573400.00085714366</v>
      </c>
      <c r="D22">
        <v>624741.25434491364</v>
      </c>
      <c r="E22">
        <v>607941.82530764863</v>
      </c>
      <c r="F22">
        <v>610067.67854852485</v>
      </c>
      <c r="G22">
        <v>584151.36688769178</v>
      </c>
      <c r="H22">
        <v>568273.50883190206</v>
      </c>
      <c r="I22" s="2">
        <v>544409.49001782737</v>
      </c>
      <c r="J22" s="2">
        <v>556028.51935564936</v>
      </c>
      <c r="K22" s="2">
        <v>517471.09160714503</v>
      </c>
      <c r="L22">
        <v>529997.02142857097</v>
      </c>
      <c r="M22">
        <v>541286.27288149414</v>
      </c>
      <c r="N22" s="25">
        <v>542549.18660714291</v>
      </c>
      <c r="O22">
        <v>589632.10651785706</v>
      </c>
      <c r="P22">
        <v>621053.28470238135</v>
      </c>
    </row>
    <row r="23" spans="1:16" x14ac:dyDescent="0.2">
      <c r="A23" t="s">
        <v>15</v>
      </c>
      <c r="B23" t="s">
        <v>38</v>
      </c>
      <c r="C23">
        <v>86953.077142857219</v>
      </c>
      <c r="D23">
        <v>101722.35267857138</v>
      </c>
      <c r="E23">
        <v>86808.656785714222</v>
      </c>
      <c r="F23">
        <v>87984.397096861372</v>
      </c>
      <c r="G23">
        <v>81175.542046184084</v>
      </c>
      <c r="H23">
        <v>79873.251150724231</v>
      </c>
      <c r="I23" s="2">
        <v>84154.551385836312</v>
      </c>
      <c r="J23" s="2">
        <v>83026.598046579675</v>
      </c>
      <c r="K23" s="2">
        <v>95505.943571428419</v>
      </c>
      <c r="L23">
        <v>95945.616641603905</v>
      </c>
      <c r="M23">
        <v>95382.206061308199</v>
      </c>
      <c r="N23" s="25">
        <v>92002.985690888832</v>
      </c>
      <c r="O23">
        <v>89110.659008885807</v>
      </c>
      <c r="P23">
        <v>89151.330766045532</v>
      </c>
    </row>
    <row r="24" spans="1:16" x14ac:dyDescent="0.2">
      <c r="A24" t="s">
        <v>41</v>
      </c>
      <c r="B24" t="s">
        <v>39</v>
      </c>
      <c r="C24">
        <v>309862.71057142777</v>
      </c>
      <c r="D24">
        <v>322110.43262437906</v>
      </c>
      <c r="E24">
        <v>363970.83283823536</v>
      </c>
      <c r="F24">
        <v>325336.85243819508</v>
      </c>
      <c r="G24">
        <v>324456.64746316249</v>
      </c>
      <c r="H24">
        <v>299663.82008547027</v>
      </c>
      <c r="I24" s="2">
        <v>281863.11020199372</v>
      </c>
      <c r="J24" s="2">
        <v>301070.23383328429</v>
      </c>
      <c r="K24" s="2">
        <v>315263.23285714304</v>
      </c>
      <c r="L24">
        <v>353912.56703733787</v>
      </c>
      <c r="M24">
        <v>353303.00571428589</v>
      </c>
      <c r="N24" s="25">
        <v>346495.56714285689</v>
      </c>
      <c r="O24">
        <v>340353.88557695202</v>
      </c>
      <c r="P24">
        <v>368755.77728782868</v>
      </c>
    </row>
    <row r="25" spans="1:16" x14ac:dyDescent="0.2">
      <c r="A25" t="s">
        <v>13</v>
      </c>
      <c r="B25" t="s">
        <v>40</v>
      </c>
      <c r="C25">
        <v>44270.757142857226</v>
      </c>
      <c r="D25">
        <v>42203.01</v>
      </c>
      <c r="E25">
        <v>51756.509374999951</v>
      </c>
      <c r="F25">
        <v>43083.9</v>
      </c>
      <c r="G25">
        <v>46778.89</v>
      </c>
      <c r="H25">
        <v>41556.410000000003</v>
      </c>
      <c r="I25" s="2">
        <v>48156.557547757453</v>
      </c>
      <c r="J25" s="2">
        <v>43555.867557603691</v>
      </c>
      <c r="K25" s="2">
        <v>51953.799999999908</v>
      </c>
      <c r="L25">
        <v>51434.241428571404</v>
      </c>
      <c r="M25">
        <v>57804.479999999967</v>
      </c>
      <c r="N25" s="26">
        <v>49341.618571428517</v>
      </c>
      <c r="O25">
        <v>44221.480601503703</v>
      </c>
      <c r="P25">
        <v>49092.075714285718</v>
      </c>
    </row>
    <row r="26" spans="1:16" x14ac:dyDescent="0.2">
      <c r="A26" t="s">
        <v>0</v>
      </c>
      <c r="B26" t="s">
        <v>0</v>
      </c>
      <c r="C26">
        <v>13130316.789714273</v>
      </c>
      <c r="D26">
        <v>14193435.916597523</v>
      </c>
      <c r="E26">
        <v>13793174.993042327</v>
      </c>
      <c r="F26">
        <v>13143005.742664967</v>
      </c>
      <c r="G26">
        <v>12781688.357968854</v>
      </c>
      <c r="H26">
        <v>12436593.692090984</v>
      </c>
      <c r="I26" s="3">
        <v>11919149.56615545</v>
      </c>
      <c r="J26" s="8">
        <f>SUM(J4:J25)</f>
        <v>12564936.93111595</v>
      </c>
      <c r="K26" s="8">
        <f>SUM(K4:K25)</f>
        <v>12715788.245527349</v>
      </c>
      <c r="L26">
        <v>13624409.80654598</v>
      </c>
      <c r="M26">
        <v>14034884.333648911</v>
      </c>
      <c r="N26" s="27">
        <v>14217783.599330757</v>
      </c>
      <c r="O26">
        <v>14787472.591679323</v>
      </c>
      <c r="P26">
        <v>14872854.442046057</v>
      </c>
    </row>
    <row r="30" spans="1:16" x14ac:dyDescent="0.2">
      <c r="B30">
        <v>1</v>
      </c>
      <c r="C30">
        <v>2</v>
      </c>
      <c r="D30">
        <v>3</v>
      </c>
      <c r="E30">
        <v>4</v>
      </c>
      <c r="F30">
        <v>5</v>
      </c>
      <c r="G30">
        <v>6</v>
      </c>
      <c r="H30">
        <v>7</v>
      </c>
      <c r="I30">
        <v>8</v>
      </c>
      <c r="J30">
        <v>9</v>
      </c>
      <c r="K30">
        <v>10</v>
      </c>
      <c r="L30">
        <v>11</v>
      </c>
      <c r="M30">
        <v>12</v>
      </c>
      <c r="N30">
        <v>13</v>
      </c>
      <c r="O30">
        <v>14</v>
      </c>
      <c r="P30">
        <v>15</v>
      </c>
    </row>
    <row r="31" spans="1:16" x14ac:dyDescent="0.2">
      <c r="A31" t="s">
        <v>58</v>
      </c>
      <c r="C31">
        <f>C2</f>
        <v>2006</v>
      </c>
      <c r="D31">
        <f>D2</f>
        <v>2007</v>
      </c>
      <c r="E31">
        <f>E2</f>
        <v>2008</v>
      </c>
      <c r="F31">
        <f>F2</f>
        <v>2009</v>
      </c>
      <c r="G31">
        <v>2010</v>
      </c>
      <c r="H31">
        <v>2011</v>
      </c>
      <c r="I31">
        <v>2012</v>
      </c>
      <c r="J31">
        <v>2013</v>
      </c>
      <c r="K31">
        <v>2014</v>
      </c>
      <c r="L31" s="7">
        <v>2015</v>
      </c>
      <c r="M31">
        <v>2016</v>
      </c>
      <c r="N31">
        <v>2017</v>
      </c>
      <c r="O31">
        <v>2018</v>
      </c>
      <c r="P31">
        <v>2019</v>
      </c>
    </row>
    <row r="32" spans="1:16" ht="18" x14ac:dyDescent="0.25">
      <c r="B32" s="115" t="s">
        <v>185</v>
      </c>
      <c r="C32" s="115"/>
      <c r="K32" s="6"/>
      <c r="L32" s="7"/>
    </row>
    <row r="33" spans="1:16" x14ac:dyDescent="0.2">
      <c r="A33" t="s">
        <v>3</v>
      </c>
      <c r="B33" t="s">
        <v>18</v>
      </c>
      <c r="C33">
        <v>15861264.409470033</v>
      </c>
      <c r="D33">
        <v>16327442.553060004</v>
      </c>
      <c r="E33">
        <v>16867278.138420817</v>
      </c>
      <c r="F33">
        <v>16909517.03892082</v>
      </c>
      <c r="G33">
        <v>17043153.197610836</v>
      </c>
      <c r="H33">
        <v>16959310.415040761</v>
      </c>
      <c r="I33" s="2">
        <v>16668781.917361045</v>
      </c>
      <c r="J33" s="2">
        <v>16588487.306791062</v>
      </c>
      <c r="K33" s="2">
        <v>16976969.87580099</v>
      </c>
      <c r="L33">
        <v>17102240.175419986</v>
      </c>
      <c r="M33" s="2">
        <v>17021710.759350002</v>
      </c>
      <c r="N33" s="25">
        <v>17409302.111039959</v>
      </c>
      <c r="O33">
        <v>17580361.570319999</v>
      </c>
      <c r="P33">
        <v>17043501.753329992</v>
      </c>
    </row>
    <row r="34" spans="1:16" x14ac:dyDescent="0.2">
      <c r="A34" t="s">
        <v>4</v>
      </c>
      <c r="B34" t="s">
        <v>19</v>
      </c>
      <c r="C34">
        <v>5040564.450600002</v>
      </c>
      <c r="D34">
        <v>5239835.0080200015</v>
      </c>
      <c r="E34">
        <v>5362511.489550028</v>
      </c>
      <c r="F34">
        <v>5390429.3417100301</v>
      </c>
      <c r="G34">
        <v>5448069.3958500493</v>
      </c>
      <c r="H34">
        <v>5173819.7025900455</v>
      </c>
      <c r="I34" s="2">
        <v>5004910.0181100713</v>
      </c>
      <c r="J34" s="2">
        <v>4982003.9589000661</v>
      </c>
      <c r="K34" s="2">
        <v>5082597.2440500474</v>
      </c>
      <c r="L34">
        <v>5020611.7227900019</v>
      </c>
      <c r="M34" s="2">
        <v>5122245.457200001</v>
      </c>
      <c r="N34" s="25">
        <v>5078296.1290800003</v>
      </c>
      <c r="O34">
        <v>5151871.1280300003</v>
      </c>
      <c r="P34">
        <v>5118650.3240999989</v>
      </c>
    </row>
    <row r="35" spans="1:16" x14ac:dyDescent="0.2">
      <c r="A35" t="s">
        <v>48</v>
      </c>
      <c r="B35" t="s">
        <v>21</v>
      </c>
      <c r="C35">
        <v>6037648.2654899973</v>
      </c>
      <c r="D35">
        <v>6142875.0458400017</v>
      </c>
      <c r="E35">
        <v>6091760.4974402012</v>
      </c>
      <c r="F35">
        <v>6285834.548250257</v>
      </c>
      <c r="G35">
        <v>6371276.0953802727</v>
      </c>
      <c r="H35">
        <v>6325951.3288202751</v>
      </c>
      <c r="I35" s="2">
        <v>6066857.0261102412</v>
      </c>
      <c r="J35" s="2">
        <v>5905031.1626702202</v>
      </c>
      <c r="K35" s="2">
        <v>5963084.4744902244</v>
      </c>
      <c r="L35">
        <v>6168869.0582700018</v>
      </c>
      <c r="M35" s="2">
        <v>6400156.1283000018</v>
      </c>
      <c r="N35" s="25">
        <v>6446262.5362800024</v>
      </c>
      <c r="O35">
        <v>6417433.6387799997</v>
      </c>
      <c r="P35">
        <v>6310475.0374199999</v>
      </c>
    </row>
    <row r="36" spans="1:16" x14ac:dyDescent="0.2">
      <c r="A36" t="s">
        <v>44</v>
      </c>
      <c r="B36" t="s">
        <v>22</v>
      </c>
      <c r="C36">
        <v>7302189.111419999</v>
      </c>
      <c r="D36">
        <v>7415421.1939500012</v>
      </c>
      <c r="E36">
        <v>7558403.1333304178</v>
      </c>
      <c r="F36">
        <v>7888626.805260485</v>
      </c>
      <c r="G36">
        <v>8062986.5862905122</v>
      </c>
      <c r="H36">
        <v>8022473.2453205185</v>
      </c>
      <c r="I36" s="2">
        <v>7825383.2483105231</v>
      </c>
      <c r="J36" s="2">
        <v>7988098.7637005523</v>
      </c>
      <c r="K36" s="2">
        <v>8200739.6680805925</v>
      </c>
      <c r="L36">
        <v>8262781.5426600007</v>
      </c>
      <c r="M36" s="2">
        <v>8449200.4123799987</v>
      </c>
      <c r="N36" s="25">
        <v>8680043.4391199984</v>
      </c>
      <c r="O36">
        <v>8945821.8717299998</v>
      </c>
      <c r="P36">
        <v>9193665.8602499999</v>
      </c>
    </row>
    <row r="37" spans="1:16" x14ac:dyDescent="0.2">
      <c r="A37" t="s">
        <v>43</v>
      </c>
      <c r="B37" t="s">
        <v>23</v>
      </c>
      <c r="C37">
        <v>1838124.24312</v>
      </c>
      <c r="D37">
        <v>1789329.5730600001</v>
      </c>
      <c r="E37">
        <v>1688051.6994300105</v>
      </c>
      <c r="F37">
        <v>1788105.4537200141</v>
      </c>
      <c r="G37">
        <v>1786513.4724300178</v>
      </c>
      <c r="H37">
        <v>1721513.0485500148</v>
      </c>
      <c r="I37" s="2">
        <v>1849118.8802100134</v>
      </c>
      <c r="J37" s="2">
        <v>2031924.8759700132</v>
      </c>
      <c r="K37" s="2">
        <v>1943287.3650900084</v>
      </c>
      <c r="L37">
        <v>2070476.2865399998</v>
      </c>
      <c r="M37" s="2">
        <v>2069589.2435399997</v>
      </c>
      <c r="N37" s="25">
        <v>1880949.1137899999</v>
      </c>
      <c r="O37">
        <v>2028147.1163699999</v>
      </c>
      <c r="P37">
        <v>2123855.92533</v>
      </c>
    </row>
    <row r="38" spans="1:16" x14ac:dyDescent="0.2">
      <c r="A38" t="s">
        <v>45</v>
      </c>
      <c r="B38" t="s">
        <v>24</v>
      </c>
      <c r="C38">
        <v>1721423.8224599999</v>
      </c>
      <c r="D38">
        <v>940518.12635999999</v>
      </c>
      <c r="E38">
        <v>933121.23132000619</v>
      </c>
      <c r="F38">
        <v>836238.39486000524</v>
      </c>
      <c r="G38">
        <v>1209792.5519700036</v>
      </c>
      <c r="H38">
        <v>1197778.337220001</v>
      </c>
      <c r="I38" s="2">
        <v>1189878.4366200019</v>
      </c>
      <c r="J38" s="2">
        <v>1205861.3861100003</v>
      </c>
      <c r="K38" s="2">
        <v>1213037.5639800024</v>
      </c>
      <c r="L38">
        <v>1179049.2069600001</v>
      </c>
      <c r="M38" s="2">
        <v>1230972.00807</v>
      </c>
      <c r="N38" s="25">
        <v>1236829.1008200001</v>
      </c>
      <c r="O38">
        <v>1434547.33299</v>
      </c>
      <c r="P38">
        <v>2345107.9300800003</v>
      </c>
    </row>
    <row r="39" spans="1:16" x14ac:dyDescent="0.2">
      <c r="A39" t="s">
        <v>46</v>
      </c>
      <c r="B39" t="s">
        <v>25</v>
      </c>
      <c r="C39">
        <v>406392.48897000001</v>
      </c>
      <c r="D39">
        <v>410674.81950000004</v>
      </c>
      <c r="E39">
        <v>463731.99207000207</v>
      </c>
      <c r="F39">
        <v>473914.72392000182</v>
      </c>
      <c r="G39">
        <v>540919.86498000263</v>
      </c>
      <c r="H39">
        <v>531969.07932000246</v>
      </c>
      <c r="I39" s="2">
        <v>539369.62689000252</v>
      </c>
      <c r="J39" s="2">
        <v>564364.93326000264</v>
      </c>
      <c r="K39" s="2">
        <v>588372.49116000289</v>
      </c>
      <c r="L39">
        <v>630100.03746000002</v>
      </c>
      <c r="M39" s="2">
        <v>678971.93244</v>
      </c>
      <c r="N39" s="25">
        <v>735619.02020999999</v>
      </c>
      <c r="O39">
        <v>776970.87771000003</v>
      </c>
      <c r="P39">
        <v>808943.55995999998</v>
      </c>
    </row>
    <row r="40" spans="1:16" x14ac:dyDescent="0.2">
      <c r="A40" t="s">
        <v>47</v>
      </c>
      <c r="B40" t="s">
        <v>26</v>
      </c>
      <c r="C40">
        <v>269016.66135000001</v>
      </c>
      <c r="D40">
        <v>313950.60719999997</v>
      </c>
      <c r="E40">
        <v>357462.6753000007</v>
      </c>
      <c r="F40">
        <v>431755.13550000149</v>
      </c>
      <c r="G40">
        <v>539922.20250000281</v>
      </c>
      <c r="H40">
        <v>557120.92269000283</v>
      </c>
      <c r="I40" s="2">
        <v>555399.01569000236</v>
      </c>
      <c r="J40" s="2">
        <v>521486.8400100022</v>
      </c>
      <c r="K40" s="2">
        <v>489598.68774000189</v>
      </c>
      <c r="L40">
        <v>502290.70769999997</v>
      </c>
      <c r="M40" s="2">
        <v>478054.08399000007</v>
      </c>
      <c r="N40" s="25">
        <v>520731.28808999999</v>
      </c>
      <c r="O40">
        <v>510847.54191000003</v>
      </c>
      <c r="P40">
        <v>558612.72029999993</v>
      </c>
    </row>
    <row r="41" spans="1:16" x14ac:dyDescent="0.2">
      <c r="A41" t="s">
        <v>42</v>
      </c>
      <c r="B41" t="s">
        <v>27</v>
      </c>
      <c r="C41">
        <v>1239630.0695400001</v>
      </c>
      <c r="D41">
        <v>1296466.0452900003</v>
      </c>
      <c r="E41">
        <v>1377218.7874799969</v>
      </c>
      <c r="F41">
        <v>1332217.5307199985</v>
      </c>
      <c r="G41">
        <v>1295062.9519799997</v>
      </c>
      <c r="H41">
        <v>1252503.1506300024</v>
      </c>
      <c r="I41" s="2">
        <v>1241976.0373800001</v>
      </c>
      <c r="J41" s="2">
        <v>1227016.3180800006</v>
      </c>
      <c r="K41" s="2">
        <v>1233979.6056299997</v>
      </c>
      <c r="L41">
        <v>1190728.4325299999</v>
      </c>
      <c r="M41" s="2">
        <v>1177900.7471699999</v>
      </c>
      <c r="N41" s="25">
        <v>1172513.2654199998</v>
      </c>
      <c r="O41">
        <v>1147108.3539</v>
      </c>
      <c r="P41">
        <v>1137673.34712</v>
      </c>
    </row>
    <row r="42" spans="1:16" x14ac:dyDescent="0.2">
      <c r="A42" t="s">
        <v>16</v>
      </c>
      <c r="B42" t="s">
        <v>28</v>
      </c>
      <c r="C42">
        <v>1148391.9573000001</v>
      </c>
      <c r="D42">
        <v>1339784.5293000001</v>
      </c>
      <c r="E42">
        <v>1572795.5934899875</v>
      </c>
      <c r="F42">
        <v>2469517.2761999597</v>
      </c>
      <c r="G42">
        <v>2589075.0188999558</v>
      </c>
      <c r="H42">
        <v>2563647.6704099583</v>
      </c>
      <c r="I42" s="2">
        <v>2566815.4574999567</v>
      </c>
      <c r="J42" s="2">
        <v>2635504.9366799528</v>
      </c>
      <c r="K42" s="2">
        <v>2830518.2094899612</v>
      </c>
      <c r="L42">
        <v>3011703.5255100001</v>
      </c>
      <c r="M42" s="2">
        <v>3152437.0717799999</v>
      </c>
      <c r="N42" s="25">
        <v>3181544.6051399997</v>
      </c>
      <c r="O42">
        <v>3230496.3339900002</v>
      </c>
      <c r="P42">
        <v>3216138.2385599995</v>
      </c>
    </row>
    <row r="43" spans="1:16" x14ac:dyDescent="0.2">
      <c r="A43" t="s">
        <v>5</v>
      </c>
      <c r="B43" t="s">
        <v>29</v>
      </c>
      <c r="C43">
        <v>13366530.587939991</v>
      </c>
      <c r="D43">
        <v>13693123.123259997</v>
      </c>
      <c r="E43">
        <v>14188473.502170553</v>
      </c>
      <c r="F43">
        <v>14493387.750150587</v>
      </c>
      <c r="G43">
        <v>14523700.096620584</v>
      </c>
      <c r="H43">
        <v>14443092.933840713</v>
      </c>
      <c r="I43" s="2">
        <v>13867433.334240558</v>
      </c>
      <c r="J43" s="2">
        <v>13887066.726570582</v>
      </c>
      <c r="K43" s="2">
        <v>14210138.222970631</v>
      </c>
      <c r="L43">
        <v>14400378.160859996</v>
      </c>
      <c r="M43" s="2">
        <v>14381567.631359989</v>
      </c>
      <c r="N43" s="25">
        <v>14350368.241889998</v>
      </c>
      <c r="O43">
        <v>14273770.51347</v>
      </c>
      <c r="P43">
        <v>14060298.919410009</v>
      </c>
    </row>
    <row r="44" spans="1:16" x14ac:dyDescent="0.2">
      <c r="A44" t="s">
        <v>50</v>
      </c>
      <c r="B44" t="s">
        <v>30</v>
      </c>
      <c r="C44">
        <v>50561191.14858</v>
      </c>
      <c r="D44">
        <v>67549852.251120314</v>
      </c>
      <c r="E44">
        <v>68492640.163954064</v>
      </c>
      <c r="F44">
        <v>68581260.977552161</v>
      </c>
      <c r="G44">
        <v>69239479.234532371</v>
      </c>
      <c r="H44">
        <v>67533068.353952274</v>
      </c>
      <c r="I44" s="2">
        <v>65774829.638042077</v>
      </c>
      <c r="J44" s="2">
        <v>65819428.072922476</v>
      </c>
      <c r="K44" s="2">
        <v>66948823.221687511</v>
      </c>
      <c r="L44">
        <v>67158087.623010322</v>
      </c>
      <c r="M44" s="2">
        <v>67404929.77473031</v>
      </c>
      <c r="N44" s="25">
        <v>67482117.647640273</v>
      </c>
      <c r="O44">
        <v>67052160.600480199</v>
      </c>
      <c r="P44">
        <v>68388861.350880027</v>
      </c>
    </row>
    <row r="45" spans="1:16" x14ac:dyDescent="0.2">
      <c r="A45" t="s">
        <v>9</v>
      </c>
      <c r="B45" t="s">
        <v>31</v>
      </c>
      <c r="C45">
        <v>10498731.004739996</v>
      </c>
      <c r="D45">
        <v>13306978.695239997</v>
      </c>
      <c r="E45">
        <v>13815547.580220647</v>
      </c>
      <c r="F45">
        <v>14081478.897300662</v>
      </c>
      <c r="G45">
        <v>14032205.224020688</v>
      </c>
      <c r="H45">
        <v>13925127.654540686</v>
      </c>
      <c r="I45" s="2">
        <v>13710048.947280485</v>
      </c>
      <c r="J45" s="2">
        <v>15582114.064530237</v>
      </c>
      <c r="K45" s="2">
        <v>15678936.373350374</v>
      </c>
      <c r="L45">
        <v>15749481.859559989</v>
      </c>
      <c r="M45" s="2">
        <v>15914444.20268999</v>
      </c>
      <c r="N45" s="25">
        <v>16058270.920079989</v>
      </c>
      <c r="O45">
        <v>15868650.34692</v>
      </c>
      <c r="P45">
        <v>15584031.120990004</v>
      </c>
    </row>
    <row r="46" spans="1:16" x14ac:dyDescent="0.2">
      <c r="A46" t="s">
        <v>10</v>
      </c>
      <c r="B46" t="s">
        <v>32</v>
      </c>
      <c r="C46">
        <v>18533635.375019994</v>
      </c>
      <c r="D46">
        <v>18669958.230419997</v>
      </c>
      <c r="E46">
        <v>19114892.737739921</v>
      </c>
      <c r="F46">
        <v>19424410.738889862</v>
      </c>
      <c r="G46">
        <v>20105218.328549311</v>
      </c>
      <c r="H46">
        <v>19550623.391249798</v>
      </c>
      <c r="I46" s="2">
        <v>19452669.841709845</v>
      </c>
      <c r="J46" s="2">
        <v>19907211.546509635</v>
      </c>
      <c r="K46" s="2">
        <v>20205647.771640461</v>
      </c>
      <c r="L46">
        <v>20752112.698949989</v>
      </c>
      <c r="M46" s="2">
        <v>21092868.702029992</v>
      </c>
      <c r="N46" s="25">
        <v>21052481.634239998</v>
      </c>
      <c r="O46">
        <v>21336563.416469999</v>
      </c>
      <c r="P46">
        <v>21125751.386039991</v>
      </c>
    </row>
    <row r="47" spans="1:16" x14ac:dyDescent="0.2">
      <c r="A47" t="s">
        <v>7</v>
      </c>
      <c r="B47" t="s">
        <v>33</v>
      </c>
      <c r="C47">
        <v>22169423.221080065</v>
      </c>
      <c r="D47">
        <v>22361454.985830069</v>
      </c>
      <c r="E47">
        <v>22765164.43061832</v>
      </c>
      <c r="F47">
        <v>23656880.58185789</v>
      </c>
      <c r="G47">
        <v>23532902.756067894</v>
      </c>
      <c r="H47">
        <v>22670511.2028278</v>
      </c>
      <c r="I47" s="2">
        <v>22478871.824159596</v>
      </c>
      <c r="J47" s="2">
        <v>22531841.857799143</v>
      </c>
      <c r="K47" s="2">
        <v>22796437.392478965</v>
      </c>
      <c r="L47">
        <v>23343544.643280014</v>
      </c>
      <c r="M47" s="2">
        <v>23650514.743860025</v>
      </c>
      <c r="N47" s="25">
        <v>23782379.947290033</v>
      </c>
      <c r="O47">
        <v>23587000.899689998</v>
      </c>
      <c r="P47">
        <v>24761618.544180039</v>
      </c>
    </row>
    <row r="48" spans="1:16" x14ac:dyDescent="0.2">
      <c r="A48" t="s">
        <v>12</v>
      </c>
      <c r="B48" t="s">
        <v>34</v>
      </c>
      <c r="C48">
        <v>897018.05942999991</v>
      </c>
      <c r="D48">
        <v>937375.90697999997</v>
      </c>
      <c r="E48">
        <v>953150.14047000394</v>
      </c>
      <c r="F48">
        <v>938834.31003000343</v>
      </c>
      <c r="G48">
        <v>963907.88490000356</v>
      </c>
      <c r="H48">
        <v>940553.60808000388</v>
      </c>
      <c r="I48" s="2">
        <v>858659.71116000297</v>
      </c>
      <c r="J48" s="2">
        <v>910394.14608000335</v>
      </c>
      <c r="K48" s="2">
        <v>955487.23788000399</v>
      </c>
      <c r="L48">
        <v>976127.68491000007</v>
      </c>
      <c r="M48" s="2">
        <v>1003447.0439400002</v>
      </c>
      <c r="N48" s="25">
        <v>1013442.4531800003</v>
      </c>
      <c r="O48">
        <v>995864.39165999996</v>
      </c>
      <c r="P48">
        <v>1037430.1830600001</v>
      </c>
    </row>
    <row r="49" spans="1:53" x14ac:dyDescent="0.2">
      <c r="A49" t="s">
        <v>11</v>
      </c>
      <c r="B49" t="s">
        <v>35</v>
      </c>
      <c r="C49">
        <v>35456769.045780003</v>
      </c>
      <c r="D49">
        <v>35933813.987910032</v>
      </c>
      <c r="E49">
        <v>36064649.699661456</v>
      </c>
      <c r="F49">
        <v>36900280.209170274</v>
      </c>
      <c r="G49">
        <v>37847336.886019029</v>
      </c>
      <c r="H49">
        <v>36747801.170000687</v>
      </c>
      <c r="I49" s="2">
        <v>35998575.953752168</v>
      </c>
      <c r="J49" s="2">
        <v>37357086.482571527</v>
      </c>
      <c r="K49" s="2">
        <v>38620967.264147311</v>
      </c>
      <c r="L49">
        <v>39423573.162780017</v>
      </c>
      <c r="M49" s="2">
        <v>39374345.928810038</v>
      </c>
      <c r="N49" s="25">
        <v>39979413.09102001</v>
      </c>
      <c r="O49">
        <v>40836867.989069998</v>
      </c>
      <c r="P49">
        <v>41597229.769289993</v>
      </c>
    </row>
    <row r="50" spans="1:53" x14ac:dyDescent="0.2">
      <c r="A50" t="s">
        <v>14</v>
      </c>
      <c r="B50" t="s">
        <v>36</v>
      </c>
      <c r="C50">
        <v>21649934.836770009</v>
      </c>
      <c r="D50">
        <v>22090628.234970033</v>
      </c>
      <c r="E50">
        <v>22561292.207188684</v>
      </c>
      <c r="F50">
        <v>22969868.909098208</v>
      </c>
      <c r="G50">
        <v>22940586.054298345</v>
      </c>
      <c r="H50">
        <v>22522154.304658514</v>
      </c>
      <c r="I50" s="2">
        <v>22729798.026208136</v>
      </c>
      <c r="J50" s="2">
        <v>22910835.675657988</v>
      </c>
      <c r="K50" s="2">
        <v>23400503.761468798</v>
      </c>
      <c r="L50">
        <v>23521622.69985</v>
      </c>
      <c r="M50" s="2">
        <v>23039471.520780001</v>
      </c>
      <c r="N50" s="25">
        <v>23228790.499319997</v>
      </c>
      <c r="O50">
        <v>22790228.091480002</v>
      </c>
      <c r="P50">
        <v>21345170.864309981</v>
      </c>
    </row>
    <row r="51" spans="1:53" x14ac:dyDescent="0.2">
      <c r="A51" t="s">
        <v>6</v>
      </c>
      <c r="B51" t="s">
        <v>37</v>
      </c>
      <c r="C51">
        <v>10531212.954030013</v>
      </c>
      <c r="D51">
        <v>10766392.577460017</v>
      </c>
      <c r="E51">
        <v>11100380.442450453</v>
      </c>
      <c r="F51">
        <v>11242056.341460461</v>
      </c>
      <c r="G51">
        <v>11056104.995580474</v>
      </c>
      <c r="H51">
        <v>10285292.805240501</v>
      </c>
      <c r="I51" s="2">
        <v>9761066.0459404103</v>
      </c>
      <c r="J51" s="2">
        <v>9754561.4118004423</v>
      </c>
      <c r="K51" s="2">
        <v>9999144.2128204815</v>
      </c>
      <c r="L51">
        <v>10263466.329540003</v>
      </c>
      <c r="M51" s="2">
        <v>10608637.719599999</v>
      </c>
      <c r="N51" s="25">
        <v>10612587.148110004</v>
      </c>
      <c r="O51">
        <v>10639652.395409999</v>
      </c>
      <c r="P51">
        <v>10569441.898379993</v>
      </c>
    </row>
    <row r="52" spans="1:53" x14ac:dyDescent="0.2">
      <c r="A52" t="s">
        <v>15</v>
      </c>
      <c r="B52" t="s">
        <v>38</v>
      </c>
      <c r="C52">
        <v>1603441.8855600001</v>
      </c>
      <c r="D52">
        <v>1626752.3320200001</v>
      </c>
      <c r="E52">
        <v>1627560.5847299923</v>
      </c>
      <c r="F52">
        <v>1628474.2390199935</v>
      </c>
      <c r="G52">
        <v>1664999.5390199954</v>
      </c>
      <c r="H52">
        <v>1654702.0133699959</v>
      </c>
      <c r="I52" s="2">
        <v>1628945.9371800008</v>
      </c>
      <c r="J52" s="2">
        <v>1643068.1835299882</v>
      </c>
      <c r="K52" s="2">
        <v>1681157.2881599923</v>
      </c>
      <c r="L52">
        <v>1627064.3624400001</v>
      </c>
      <c r="M52" s="2">
        <v>1608561.6890400001</v>
      </c>
      <c r="N52" s="25">
        <v>1627498.4917199998</v>
      </c>
      <c r="O52">
        <v>1612700.00553</v>
      </c>
      <c r="P52">
        <v>1612998.4694099999</v>
      </c>
    </row>
    <row r="53" spans="1:53" x14ac:dyDescent="0.2">
      <c r="A53" t="s">
        <v>41</v>
      </c>
      <c r="B53" t="s">
        <v>39</v>
      </c>
      <c r="C53">
        <v>6645289.4177700011</v>
      </c>
      <c r="D53">
        <v>6858705.1803000188</v>
      </c>
      <c r="E53">
        <v>7083114.5363401249</v>
      </c>
      <c r="F53">
        <v>7065571.956540131</v>
      </c>
      <c r="G53">
        <v>7182072.0098401802</v>
      </c>
      <c r="H53">
        <v>6984017.7449102337</v>
      </c>
      <c r="I53" s="2">
        <v>6857901.6237002071</v>
      </c>
      <c r="J53" s="2">
        <v>6815559.9305701787</v>
      </c>
      <c r="K53" s="2">
        <v>6939081.7119001476</v>
      </c>
      <c r="L53">
        <v>6992077.8350400012</v>
      </c>
      <c r="M53" s="2">
        <v>6952626.8585100006</v>
      </c>
      <c r="N53" s="25">
        <v>6833696.8291800031</v>
      </c>
      <c r="O53">
        <v>6916062.4242599998</v>
      </c>
      <c r="P53">
        <v>7096713.9491100013</v>
      </c>
    </row>
    <row r="54" spans="1:53" x14ac:dyDescent="0.2">
      <c r="A54" t="s">
        <v>13</v>
      </c>
      <c r="B54" t="s">
        <v>40</v>
      </c>
      <c r="C54">
        <v>939666.04329000018</v>
      </c>
      <c r="D54">
        <v>956234.44116000005</v>
      </c>
      <c r="E54">
        <v>949356.20538000553</v>
      </c>
      <c r="F54">
        <v>967618.8553800052</v>
      </c>
      <c r="G54">
        <v>976158.4705200044</v>
      </c>
      <c r="H54">
        <v>964402.54182000458</v>
      </c>
      <c r="I54" s="2">
        <v>964334.18733000325</v>
      </c>
      <c r="J54" s="2">
        <v>1079290.7858100049</v>
      </c>
      <c r="K54" s="2">
        <v>1084589.5632600044</v>
      </c>
      <c r="L54">
        <v>1127329.9039500002</v>
      </c>
      <c r="M54" s="2">
        <v>1110876.2998800001</v>
      </c>
      <c r="N54" s="26">
        <v>1094299.03158</v>
      </c>
      <c r="O54">
        <v>1128689.1669000001</v>
      </c>
      <c r="P54">
        <v>1145353.5741299998</v>
      </c>
    </row>
    <row r="55" spans="1:53" x14ac:dyDescent="0.2">
      <c r="A55" t="s">
        <v>0</v>
      </c>
      <c r="B55" t="s">
        <v>0</v>
      </c>
      <c r="C55">
        <v>251149169.17848009</v>
      </c>
      <c r="D55">
        <v>255967567.4482505</v>
      </c>
      <c r="E55">
        <v>260988557.46911338</v>
      </c>
      <c r="F55">
        <v>265756280.01551184</v>
      </c>
      <c r="G55">
        <v>268951442.81828207</v>
      </c>
      <c r="H55">
        <v>262527434.62548149</v>
      </c>
      <c r="I55" s="2">
        <v>257591624.73527539</v>
      </c>
      <c r="J55" s="8">
        <f>SUM(J33:J54)</f>
        <v>261848239.36652407</v>
      </c>
      <c r="K55" s="8">
        <f>SUM(K33:K54)</f>
        <v>267043099.20727652</v>
      </c>
      <c r="L55">
        <v>270473717.66001028</v>
      </c>
      <c r="M55" s="2">
        <v>271923529.95945042</v>
      </c>
      <c r="N55" s="27">
        <v>273457436.54424024</v>
      </c>
      <c r="O55" s="27">
        <v>274261816.00707018</v>
      </c>
      <c r="P55">
        <v>276181524.72564</v>
      </c>
    </row>
    <row r="59" spans="1:53" x14ac:dyDescent="0.2">
      <c r="B59">
        <v>1</v>
      </c>
      <c r="C59">
        <v>2</v>
      </c>
      <c r="D59">
        <v>3</v>
      </c>
      <c r="E59">
        <v>4</v>
      </c>
      <c r="F59">
        <v>5</v>
      </c>
      <c r="G59">
        <v>6</v>
      </c>
      <c r="H59">
        <v>7</v>
      </c>
      <c r="I59">
        <v>8</v>
      </c>
      <c r="J59">
        <v>9</v>
      </c>
      <c r="K59">
        <v>10</v>
      </c>
      <c r="L59">
        <v>11</v>
      </c>
      <c r="M59">
        <v>12</v>
      </c>
      <c r="N59">
        <v>13</v>
      </c>
      <c r="O59">
        <v>14</v>
      </c>
      <c r="P59">
        <v>15</v>
      </c>
    </row>
    <row r="60" spans="1:53" x14ac:dyDescent="0.2">
      <c r="A60" t="s">
        <v>59</v>
      </c>
      <c r="B60" s="9"/>
      <c r="C60" s="9">
        <v>2006</v>
      </c>
      <c r="D60" s="9">
        <v>2007</v>
      </c>
      <c r="E60" s="9">
        <v>2008</v>
      </c>
      <c r="F60" s="9">
        <v>2009</v>
      </c>
      <c r="G60" s="9">
        <v>2010</v>
      </c>
      <c r="H60" s="9">
        <v>2011</v>
      </c>
      <c r="I60" s="9">
        <v>2012</v>
      </c>
      <c r="J60" s="9">
        <v>2013</v>
      </c>
      <c r="K60" s="9">
        <v>2014</v>
      </c>
      <c r="L60" s="7">
        <v>2015</v>
      </c>
      <c r="M60" s="9">
        <v>2016</v>
      </c>
      <c r="N60" s="9">
        <v>2017</v>
      </c>
      <c r="O60" s="9">
        <v>2018</v>
      </c>
      <c r="P60" s="9">
        <v>2019</v>
      </c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</row>
    <row r="61" spans="1:53" ht="18" x14ac:dyDescent="0.25">
      <c r="B61" s="19" t="s">
        <v>186</v>
      </c>
      <c r="C61" s="9"/>
      <c r="D61" s="9"/>
      <c r="E61" s="9"/>
      <c r="F61" s="9"/>
      <c r="G61" s="9"/>
      <c r="H61" s="9"/>
      <c r="I61" s="9"/>
      <c r="J61" s="9"/>
      <c r="K61" s="7"/>
      <c r="L61" s="7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</row>
    <row r="62" spans="1:53" x14ac:dyDescent="0.2">
      <c r="A62" t="s">
        <v>3</v>
      </c>
      <c r="B62" s="9" t="s">
        <v>18</v>
      </c>
      <c r="C62" s="10">
        <f t="shared" ref="C62:I71" si="0">C4/C33*100</f>
        <v>5.2328251428962371</v>
      </c>
      <c r="D62" s="10">
        <f t="shared" si="0"/>
        <v>5.8299994941079705</v>
      </c>
      <c r="E62" s="10">
        <f t="shared" si="0"/>
        <v>5.607677920866446</v>
      </c>
      <c r="F62" s="10">
        <f t="shared" si="0"/>
        <v>5.669360837103933</v>
      </c>
      <c r="G62" s="10">
        <f t="shared" si="0"/>
        <v>4.9845198821775423</v>
      </c>
      <c r="H62" s="10">
        <f t="shared" si="0"/>
        <v>5.203729465495198</v>
      </c>
      <c r="I62" s="10">
        <f t="shared" si="0"/>
        <v>5.339272401434533</v>
      </c>
      <c r="J62" s="11">
        <v>5.634308779850814</v>
      </c>
      <c r="K62" s="2">
        <v>5.2724224117504095</v>
      </c>
      <c r="L62">
        <v>5.0698104173744669</v>
      </c>
      <c r="M62" s="22">
        <v>5.0119415460295489</v>
      </c>
      <c r="N62" s="4">
        <v>5.1195297128527057</v>
      </c>
      <c r="O62" s="22">
        <v>5.3384725838590397</v>
      </c>
      <c r="P62" s="10">
        <v>5.3489157131981671</v>
      </c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</row>
    <row r="63" spans="1:53" x14ac:dyDescent="0.2">
      <c r="A63" t="s">
        <v>4</v>
      </c>
      <c r="B63" s="9" t="s">
        <v>19</v>
      </c>
      <c r="C63" s="10">
        <f t="shared" si="0"/>
        <v>4.4864806355780464</v>
      </c>
      <c r="D63" s="10">
        <f t="shared" si="0"/>
        <v>4.6234270190436435</v>
      </c>
      <c r="E63" s="10">
        <f t="shared" si="0"/>
        <v>4.6927724313666941</v>
      </c>
      <c r="F63" s="10">
        <f t="shared" si="0"/>
        <v>4.6487230658169478</v>
      </c>
      <c r="G63" s="10">
        <f t="shared" si="0"/>
        <v>4.4790357543969304</v>
      </c>
      <c r="H63" s="10">
        <f t="shared" si="0"/>
        <v>4.0746696833705576</v>
      </c>
      <c r="I63" s="10">
        <f t="shared" si="0"/>
        <v>4.7116617025423988</v>
      </c>
      <c r="J63" s="11">
        <v>4.2457922265220569</v>
      </c>
      <c r="K63" s="2">
        <v>4.3594901962931702</v>
      </c>
      <c r="L63">
        <v>4.7072752466468355</v>
      </c>
      <c r="M63" s="22">
        <v>4.3587050502381679</v>
      </c>
      <c r="N63" s="4">
        <v>4.8564067750671835</v>
      </c>
      <c r="O63" s="22">
        <v>5.2345759316852503</v>
      </c>
      <c r="P63" s="10">
        <v>5.2779604440454033</v>
      </c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</row>
    <row r="64" spans="1:53" x14ac:dyDescent="0.2">
      <c r="A64" t="s">
        <v>48</v>
      </c>
      <c r="B64" s="9" t="s">
        <v>21</v>
      </c>
      <c r="C64" s="10">
        <f t="shared" si="0"/>
        <v>4.1010150352434014</v>
      </c>
      <c r="D64" s="10">
        <f t="shared" si="0"/>
        <v>4.424342388972919</v>
      </c>
      <c r="E64" s="10">
        <f t="shared" si="0"/>
        <v>4.5315575681952245</v>
      </c>
      <c r="F64" s="10">
        <f t="shared" si="0"/>
        <v>4.2722162418696286</v>
      </c>
      <c r="G64" s="10">
        <f t="shared" si="0"/>
        <v>4.1321015620790549</v>
      </c>
      <c r="H64" s="10">
        <f t="shared" si="0"/>
        <v>3.9431093809981888</v>
      </c>
      <c r="I64" s="10">
        <f t="shared" si="0"/>
        <v>3.8468726057095606</v>
      </c>
      <c r="J64" s="11">
        <v>3.9030566024444191</v>
      </c>
      <c r="K64" s="2">
        <v>3.9004553694723971</v>
      </c>
      <c r="L64">
        <v>3.9598507414479447</v>
      </c>
      <c r="M64" s="22">
        <v>4.2485486890448776</v>
      </c>
      <c r="N64" s="4">
        <v>4.2996432200732624</v>
      </c>
      <c r="O64" s="22">
        <v>4.1513853066270885</v>
      </c>
      <c r="P64" s="10">
        <v>4.4700127244015553</v>
      </c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</row>
    <row r="65" spans="1:53" x14ac:dyDescent="0.2">
      <c r="A65" s="13" t="s">
        <v>44</v>
      </c>
      <c r="B65" s="31" t="s">
        <v>22</v>
      </c>
      <c r="C65" s="22">
        <f t="shared" si="0"/>
        <v>5.3493515208311875</v>
      </c>
      <c r="D65" s="22">
        <f t="shared" si="0"/>
        <v>6.0994124540260461</v>
      </c>
      <c r="E65" s="22">
        <f t="shared" si="0"/>
        <v>6.0896004696995281</v>
      </c>
      <c r="F65" s="22">
        <f t="shared" si="0"/>
        <v>5.4319630581517293</v>
      </c>
      <c r="G65" s="22">
        <f t="shared" si="0"/>
        <v>5.590213517051847</v>
      </c>
      <c r="H65" s="22">
        <f t="shared" si="0"/>
        <v>5.8589589633932286</v>
      </c>
      <c r="I65" s="22">
        <f t="shared" si="0"/>
        <v>6.2949326762796343</v>
      </c>
      <c r="J65" s="11">
        <v>6.503189950187342</v>
      </c>
      <c r="K65" s="32">
        <v>6.0566754186786982</v>
      </c>
      <c r="L65" s="13">
        <v>7.178701329268744</v>
      </c>
      <c r="M65" s="22">
        <v>7.565895216835596</v>
      </c>
      <c r="N65" s="4">
        <v>7.5812314001128325</v>
      </c>
      <c r="O65" s="4">
        <v>7.6721544128764627</v>
      </c>
      <c r="P65" s="10">
        <v>7.8039484837279502</v>
      </c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</row>
    <row r="66" spans="1:53" x14ac:dyDescent="0.2">
      <c r="A66" s="13" t="s">
        <v>43</v>
      </c>
      <c r="B66" s="31" t="s">
        <v>23</v>
      </c>
      <c r="C66" s="22">
        <f t="shared" si="0"/>
        <v>7.5885263053559138</v>
      </c>
      <c r="D66" s="22">
        <f t="shared" si="0"/>
        <v>9.8754976192927213</v>
      </c>
      <c r="E66" s="22">
        <f t="shared" si="0"/>
        <v>9.0611800637599416</v>
      </c>
      <c r="F66" s="22">
        <f t="shared" si="0"/>
        <v>6.0882885723274773</v>
      </c>
      <c r="G66" s="22">
        <f t="shared" si="0"/>
        <v>5.0413396207994907</v>
      </c>
      <c r="H66" s="22">
        <f t="shared" si="0"/>
        <v>4.7138221888171854</v>
      </c>
      <c r="I66" s="22">
        <f t="shared" si="0"/>
        <v>4.6222052183736544</v>
      </c>
      <c r="J66" s="11">
        <v>4.3842492344345292</v>
      </c>
      <c r="K66" s="32">
        <v>4.8059788301394377</v>
      </c>
      <c r="L66" s="13">
        <v>5.2307037131529999</v>
      </c>
      <c r="M66" s="22">
        <v>5.8093498383935191</v>
      </c>
      <c r="N66" s="4">
        <v>7.3087275642564355</v>
      </c>
      <c r="O66" s="22">
        <v>8.163955565085022</v>
      </c>
      <c r="P66" s="10">
        <v>8.5764846177889247</v>
      </c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</row>
    <row r="67" spans="1:53" x14ac:dyDescent="0.2">
      <c r="A67" s="13" t="s">
        <v>45</v>
      </c>
      <c r="B67" s="31" t="s">
        <v>24</v>
      </c>
      <c r="C67" s="22">
        <f t="shared" si="0"/>
        <v>1.2245391458162189</v>
      </c>
      <c r="D67" s="22">
        <f t="shared" si="0"/>
        <v>2.1848515854057782</v>
      </c>
      <c r="E67" s="22">
        <f t="shared" si="0"/>
        <v>2.6817820665712864</v>
      </c>
      <c r="F67" s="22">
        <f t="shared" si="0"/>
        <v>3.2273567959271734</v>
      </c>
      <c r="G67" s="22">
        <f t="shared" si="0"/>
        <v>2.9811492637761439</v>
      </c>
      <c r="H67" s="22">
        <f t="shared" si="0"/>
        <v>2.618174222155953</v>
      </c>
      <c r="I67" s="22">
        <f t="shared" si="0"/>
        <v>2.5418714272959853</v>
      </c>
      <c r="J67" s="11">
        <v>2.3668074505701551</v>
      </c>
      <c r="K67" s="32">
        <v>2.3943421755798853</v>
      </c>
      <c r="L67" s="13">
        <v>2.4274550910215731</v>
      </c>
      <c r="M67" s="22">
        <v>2.2775156393650295</v>
      </c>
      <c r="N67" s="4">
        <v>2.5284010085731796</v>
      </c>
      <c r="O67" s="22">
        <v>2.5658581737613937</v>
      </c>
      <c r="P67" s="10">
        <v>1.7008202261564711</v>
      </c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</row>
    <row r="68" spans="1:53" x14ac:dyDescent="0.2">
      <c r="A68" s="13" t="s">
        <v>46</v>
      </c>
      <c r="B68" s="31" t="s">
        <v>25</v>
      </c>
      <c r="C68" s="22">
        <f t="shared" si="0"/>
        <v>2.0660987168539497</v>
      </c>
      <c r="D68" s="22">
        <f t="shared" si="0"/>
        <v>2.0496703475144518</v>
      </c>
      <c r="E68" s="22">
        <f t="shared" si="0"/>
        <v>1.8496684570496007</v>
      </c>
      <c r="F68" s="22">
        <f t="shared" si="0"/>
        <v>2.6832946588768265</v>
      </c>
      <c r="G68" s="22">
        <f t="shared" si="0"/>
        <v>2.3981875609516128</v>
      </c>
      <c r="H68" s="22">
        <f t="shared" si="0"/>
        <v>2.7102026340382999</v>
      </c>
      <c r="I68" s="22">
        <f t="shared" si="0"/>
        <v>2.7970576433805587</v>
      </c>
      <c r="J68" s="11">
        <v>2.7900492087707032</v>
      </c>
      <c r="K68" s="32">
        <v>2.9526414407562269</v>
      </c>
      <c r="L68" s="13">
        <v>3.0388317507782303</v>
      </c>
      <c r="M68" s="22">
        <v>3.0488624066694126</v>
      </c>
      <c r="N68" s="4">
        <v>2.4094197557507706</v>
      </c>
      <c r="O68" s="22">
        <v>3.0215302366535335</v>
      </c>
      <c r="P68" s="10">
        <v>3.6520632680116445</v>
      </c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</row>
    <row r="69" spans="1:53" x14ac:dyDescent="0.2">
      <c r="A69" s="13" t="s">
        <v>47</v>
      </c>
      <c r="B69" s="31" t="s">
        <v>26</v>
      </c>
      <c r="C69" s="22">
        <f t="shared" si="0"/>
        <v>2.2208725336473072</v>
      </c>
      <c r="D69" s="22">
        <f t="shared" si="0"/>
        <v>2.8632975359316331</v>
      </c>
      <c r="E69" s="22">
        <f t="shared" si="0"/>
        <v>3.532614975648054</v>
      </c>
      <c r="F69" s="22">
        <f t="shared" si="0"/>
        <v>2.1322386795327342</v>
      </c>
      <c r="G69" s="22">
        <f t="shared" si="0"/>
        <v>2.4452646598674685</v>
      </c>
      <c r="H69" s="22">
        <f t="shared" si="0"/>
        <v>3.6407783687520303</v>
      </c>
      <c r="I69" s="22">
        <f t="shared" si="0"/>
        <v>3.694189293891708</v>
      </c>
      <c r="J69" s="11">
        <v>3.0990691983118936</v>
      </c>
      <c r="K69" s="32">
        <v>3.0332005317559729</v>
      </c>
      <c r="L69" s="13">
        <v>3.2196534301922544</v>
      </c>
      <c r="M69" s="22">
        <v>3.3527880080479076</v>
      </c>
      <c r="N69" s="4">
        <v>3.7785054307317414</v>
      </c>
      <c r="O69" s="22">
        <v>3.7710957613639615</v>
      </c>
      <c r="P69" s="10">
        <v>3.7334094341424549</v>
      </c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</row>
    <row r="70" spans="1:53" x14ac:dyDescent="0.2">
      <c r="A70" s="13" t="s">
        <v>42</v>
      </c>
      <c r="B70" s="31" t="s">
        <v>27</v>
      </c>
      <c r="C70" s="22">
        <f t="shared" si="0"/>
        <v>5.6680210155934478</v>
      </c>
      <c r="D70" s="22">
        <f t="shared" si="0"/>
        <v>5.671627890810429</v>
      </c>
      <c r="E70" s="22">
        <f t="shared" si="0"/>
        <v>4.4183500634175594</v>
      </c>
      <c r="F70" s="22">
        <f t="shared" si="0"/>
        <v>6.040976437773911</v>
      </c>
      <c r="G70" s="22">
        <f t="shared" si="0"/>
        <v>5.6107658904723836</v>
      </c>
      <c r="H70" s="22">
        <f t="shared" si="0"/>
        <v>5.007224599636297</v>
      </c>
      <c r="I70" s="22">
        <f t="shared" si="0"/>
        <v>4.5163208483738222</v>
      </c>
      <c r="J70" s="11">
        <v>5.0580472695843506</v>
      </c>
      <c r="K70" s="32">
        <v>6.133538391706332</v>
      </c>
      <c r="L70" s="13">
        <v>5.9678643090658303</v>
      </c>
      <c r="M70" s="22">
        <v>8.1407733402311759</v>
      </c>
      <c r="N70" s="4">
        <v>8.348963841902636</v>
      </c>
      <c r="O70" s="22">
        <v>8.504644839948158</v>
      </c>
      <c r="P70" s="10">
        <v>8.3396240441230489</v>
      </c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</row>
    <row r="71" spans="1:53" x14ac:dyDescent="0.2">
      <c r="A71" t="s">
        <v>16</v>
      </c>
      <c r="B71" s="9" t="s">
        <v>28</v>
      </c>
      <c r="C71" s="10">
        <f t="shared" si="0"/>
        <v>5.347164382678133</v>
      </c>
      <c r="D71" s="10">
        <f t="shared" si="0"/>
        <v>5.3703029372935873</v>
      </c>
      <c r="E71" s="10">
        <f t="shared" si="0"/>
        <v>4.9608479104940475</v>
      </c>
      <c r="F71" s="10">
        <f t="shared" si="0"/>
        <v>4.4077872806448974</v>
      </c>
      <c r="G71" s="10">
        <f t="shared" si="0"/>
        <v>3.9962816475006457</v>
      </c>
      <c r="H71" s="10">
        <f t="shared" si="0"/>
        <v>3.9711204406800054</v>
      </c>
      <c r="I71" s="10">
        <f t="shared" si="0"/>
        <v>3.7245247409640387</v>
      </c>
      <c r="J71" s="11">
        <v>3.7081182954799896</v>
      </c>
      <c r="K71" s="2">
        <v>3.383724919305791</v>
      </c>
      <c r="L71">
        <v>4.5106413408574149</v>
      </c>
      <c r="M71" s="22">
        <v>5.0626821841644034</v>
      </c>
      <c r="N71" s="4">
        <v>4.6916035613284057</v>
      </c>
      <c r="O71" s="22">
        <v>5.0654663065728007</v>
      </c>
      <c r="P71" s="10">
        <v>5.0275544148374918</v>
      </c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</row>
    <row r="72" spans="1:53" x14ac:dyDescent="0.2">
      <c r="A72" t="s">
        <v>5</v>
      </c>
      <c r="B72" s="9" t="s">
        <v>29</v>
      </c>
      <c r="C72" s="10">
        <f t="shared" ref="C72:I81" si="1">C14/C43*100</f>
        <v>5.6306343598170026</v>
      </c>
      <c r="D72" s="10">
        <f t="shared" si="1"/>
        <v>6.2126295358738339</v>
      </c>
      <c r="E72" s="10">
        <f t="shared" si="1"/>
        <v>5.4666994349873894</v>
      </c>
      <c r="F72" s="10">
        <f t="shared" si="1"/>
        <v>5.3008033818918419</v>
      </c>
      <c r="G72" s="10">
        <f t="shared" si="1"/>
        <v>4.9280843449670151</v>
      </c>
      <c r="H72" s="10">
        <f t="shared" si="1"/>
        <v>5.05926271518892</v>
      </c>
      <c r="I72" s="10">
        <f t="shared" si="1"/>
        <v>5.3198589019733804</v>
      </c>
      <c r="J72" s="11">
        <v>5.4240854013010367</v>
      </c>
      <c r="K72" s="2">
        <v>4.7948985500793908</v>
      </c>
      <c r="L72">
        <v>5.3186031181708238</v>
      </c>
      <c r="M72" s="22">
        <v>5.115581480511878</v>
      </c>
      <c r="N72" s="4">
        <v>5.1140246674206367</v>
      </c>
      <c r="O72" s="22">
        <v>5.7608157335761581</v>
      </c>
      <c r="P72" s="10">
        <v>5.5079396342413975</v>
      </c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</row>
    <row r="73" spans="1:53" x14ac:dyDescent="0.2">
      <c r="A73" t="s">
        <v>50</v>
      </c>
      <c r="B73" s="9" t="s">
        <v>30</v>
      </c>
      <c r="C73" s="10">
        <f t="shared" si="1"/>
        <v>5.4549911518570404</v>
      </c>
      <c r="D73" s="10">
        <f t="shared" si="1"/>
        <v>5.8183893894517595</v>
      </c>
      <c r="E73" s="10">
        <f t="shared" si="1"/>
        <v>5.3303638750293851</v>
      </c>
      <c r="F73" s="10">
        <f t="shared" si="1"/>
        <v>4.9172402819509964</v>
      </c>
      <c r="G73" s="10">
        <f t="shared" si="1"/>
        <v>4.785186814242893</v>
      </c>
      <c r="H73" s="10">
        <f t="shared" si="1"/>
        <v>4.7733315051770395</v>
      </c>
      <c r="I73" s="10">
        <f t="shared" si="1"/>
        <v>4.6539654812739677</v>
      </c>
      <c r="J73" s="11">
        <v>4.8643168151150684</v>
      </c>
      <c r="K73" s="2">
        <v>4.9179843687925455</v>
      </c>
      <c r="L73">
        <v>5.3175310826494693</v>
      </c>
      <c r="M73" s="22">
        <v>5.3925131539453153</v>
      </c>
      <c r="N73" s="4">
        <v>5.4879174272702826</v>
      </c>
      <c r="O73" s="22">
        <v>5.5142874201912004</v>
      </c>
      <c r="P73" s="10">
        <v>5.5210885079392602</v>
      </c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</row>
    <row r="74" spans="1:53" x14ac:dyDescent="0.2">
      <c r="A74" t="s">
        <v>9</v>
      </c>
      <c r="B74" s="9" t="s">
        <v>31</v>
      </c>
      <c r="C74" s="10">
        <f t="shared" si="1"/>
        <v>4.475009719222526</v>
      </c>
      <c r="D74" s="10">
        <f t="shared" si="1"/>
        <v>5.1207762810082782</v>
      </c>
      <c r="E74" s="10">
        <f t="shared" si="1"/>
        <v>4.8594451869259396</v>
      </c>
      <c r="F74" s="10">
        <f t="shared" si="1"/>
        <v>4.9733873017982777</v>
      </c>
      <c r="G74" s="10">
        <f t="shared" si="1"/>
        <v>4.8093775250817146</v>
      </c>
      <c r="H74" s="10">
        <f t="shared" si="1"/>
        <v>4.8025457610585178</v>
      </c>
      <c r="I74" s="10">
        <f t="shared" si="1"/>
        <v>4.4434657080554416</v>
      </c>
      <c r="J74" s="11">
        <v>4.8938090972401174</v>
      </c>
      <c r="K74" s="2">
        <v>4.8221000181983706</v>
      </c>
      <c r="L74">
        <v>4.9123628430609987</v>
      </c>
      <c r="M74" s="22">
        <v>5.0894677438154297</v>
      </c>
      <c r="N74" s="4">
        <v>5.0788144650380458</v>
      </c>
      <c r="O74" s="22">
        <v>5.1938608260667731</v>
      </c>
      <c r="P74" s="10">
        <v>5.226369895406684</v>
      </c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</row>
    <row r="75" spans="1:53" x14ac:dyDescent="0.2">
      <c r="A75" t="s">
        <v>10</v>
      </c>
      <c r="B75" s="9" t="s">
        <v>32</v>
      </c>
      <c r="C75" s="10">
        <f t="shared" si="1"/>
        <v>5.9766525016386209</v>
      </c>
      <c r="D75" s="10">
        <f t="shared" si="1"/>
        <v>6.3390633531876475</v>
      </c>
      <c r="E75" s="10">
        <f t="shared" si="1"/>
        <v>5.8899781534993787</v>
      </c>
      <c r="F75" s="10">
        <f t="shared" si="1"/>
        <v>5.0239937879129375</v>
      </c>
      <c r="G75" s="10">
        <f t="shared" si="1"/>
        <v>4.4524984678372421</v>
      </c>
      <c r="H75" s="10">
        <f t="shared" si="1"/>
        <v>4.3160450102321919</v>
      </c>
      <c r="I75" s="10">
        <f t="shared" si="1"/>
        <v>4.367606747605703</v>
      </c>
      <c r="J75" s="11">
        <v>4.7092391879864044</v>
      </c>
      <c r="K75" s="2">
        <v>4.6790546885090745</v>
      </c>
      <c r="L75">
        <v>5.0451960380267513</v>
      </c>
      <c r="M75" s="22">
        <v>5.2035129505927289</v>
      </c>
      <c r="N75" s="4">
        <v>5.3250764282918412</v>
      </c>
      <c r="O75" s="22">
        <v>5.6457657155383911</v>
      </c>
      <c r="P75" s="10">
        <v>5.8652115058067125</v>
      </c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</row>
    <row r="76" spans="1:53" x14ac:dyDescent="0.2">
      <c r="A76" t="s">
        <v>7</v>
      </c>
      <c r="B76" s="9" t="s">
        <v>33</v>
      </c>
      <c r="C76" s="10">
        <f t="shared" si="1"/>
        <v>4.5881421135741318</v>
      </c>
      <c r="D76" s="10">
        <f t="shared" si="1"/>
        <v>5.0967370586020033</v>
      </c>
      <c r="E76" s="10">
        <f t="shared" si="1"/>
        <v>4.9541199412619843</v>
      </c>
      <c r="F76" s="10">
        <f t="shared" si="1"/>
        <v>4.6082383541328999</v>
      </c>
      <c r="G76" s="10">
        <f t="shared" si="1"/>
        <v>4.6292137364391346</v>
      </c>
      <c r="H76" s="10">
        <f t="shared" si="1"/>
        <v>4.4484283741304766</v>
      </c>
      <c r="I76" s="10">
        <f t="shared" si="1"/>
        <v>4.2677234634167371</v>
      </c>
      <c r="J76" s="11">
        <v>4.44624491207251</v>
      </c>
      <c r="K76" s="2">
        <v>4.6327960829265917</v>
      </c>
      <c r="L76">
        <v>4.6416631436345064</v>
      </c>
      <c r="M76" s="22">
        <v>4.6237589678081834</v>
      </c>
      <c r="N76" s="4">
        <v>4.7762374042640632</v>
      </c>
      <c r="O76" s="22">
        <v>5.1347388526537419</v>
      </c>
      <c r="P76" s="10">
        <v>4.5300794592447149</v>
      </c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</row>
    <row r="77" spans="1:53" x14ac:dyDescent="0.2">
      <c r="A77" t="s">
        <v>12</v>
      </c>
      <c r="B77" s="9" t="s">
        <v>34</v>
      </c>
      <c r="C77" s="10">
        <f t="shared" si="1"/>
        <v>4.0914419455700122</v>
      </c>
      <c r="D77" s="10">
        <f t="shared" si="1"/>
        <v>4.2669840031266562</v>
      </c>
      <c r="E77" s="10">
        <f t="shared" si="1"/>
        <v>4.5946087757386422</v>
      </c>
      <c r="F77" s="10">
        <f t="shared" si="1"/>
        <v>5.3597678352202394</v>
      </c>
      <c r="G77" s="10">
        <f t="shared" si="1"/>
        <v>4.3340967175856164</v>
      </c>
      <c r="H77" s="10">
        <f t="shared" si="1"/>
        <v>4.6758844601932683</v>
      </c>
      <c r="I77" s="10">
        <f t="shared" si="1"/>
        <v>4.4261422417660494</v>
      </c>
      <c r="J77" s="11">
        <v>3.6597179282971992</v>
      </c>
      <c r="K77" s="2">
        <v>3.8841397905369854</v>
      </c>
      <c r="L77">
        <v>3.8111930001688323</v>
      </c>
      <c r="M77" s="22">
        <v>5.0991928581593893</v>
      </c>
      <c r="N77" s="4">
        <v>5.0334352818886501</v>
      </c>
      <c r="O77" s="22">
        <v>4.9300256552161263</v>
      </c>
      <c r="P77" s="10">
        <v>4.6170220205777257</v>
      </c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</row>
    <row r="78" spans="1:53" x14ac:dyDescent="0.2">
      <c r="A78" t="s">
        <v>11</v>
      </c>
      <c r="B78" s="9" t="s">
        <v>35</v>
      </c>
      <c r="C78" s="10">
        <f t="shared" si="1"/>
        <v>5.0448129349669237</v>
      </c>
      <c r="D78" s="10">
        <f t="shared" si="1"/>
        <v>4.9878792092860387</v>
      </c>
      <c r="E78" s="10">
        <f t="shared" si="1"/>
        <v>4.9847557163084684</v>
      </c>
      <c r="F78" s="10">
        <f t="shared" si="1"/>
        <v>4.6074594997490896</v>
      </c>
      <c r="G78" s="10">
        <f t="shared" si="1"/>
        <v>4.4640499431522329</v>
      </c>
      <c r="H78" s="10">
        <f t="shared" si="1"/>
        <v>4.4741285863944613</v>
      </c>
      <c r="I78" s="10">
        <f t="shared" si="1"/>
        <v>3.9869589908754666</v>
      </c>
      <c r="J78" s="11">
        <v>4.2391202182073791</v>
      </c>
      <c r="K78" s="2">
        <v>4.402485683240533</v>
      </c>
      <c r="L78">
        <v>4.7088874348339163</v>
      </c>
      <c r="M78" s="22">
        <v>5.0188545934632369</v>
      </c>
      <c r="N78" s="4">
        <v>4.9669367690308182</v>
      </c>
      <c r="O78" s="22">
        <v>5.1496456829237891</v>
      </c>
      <c r="P78" s="10">
        <v>5.0686351276788395</v>
      </c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</row>
    <row r="79" spans="1:53" x14ac:dyDescent="0.2">
      <c r="A79" t="s">
        <v>14</v>
      </c>
      <c r="B79" s="9" t="s">
        <v>36</v>
      </c>
      <c r="C79" s="10">
        <f t="shared" si="1"/>
        <v>5.1784925828513453</v>
      </c>
      <c r="D79" s="10">
        <f t="shared" si="1"/>
        <v>5.4607454393978854</v>
      </c>
      <c r="E79" s="10">
        <f t="shared" si="1"/>
        <v>5.3972205661097785</v>
      </c>
      <c r="F79" s="10">
        <f t="shared" si="1"/>
        <v>5.0749013878903382</v>
      </c>
      <c r="G79" s="10">
        <f t="shared" si="1"/>
        <v>5.1848345252324686</v>
      </c>
      <c r="H79" s="10">
        <f t="shared" si="1"/>
        <v>5.147021636170531</v>
      </c>
      <c r="I79" s="10">
        <f t="shared" si="1"/>
        <v>4.907598042915529</v>
      </c>
      <c r="J79" s="11">
        <v>4.8104008638202007</v>
      </c>
      <c r="K79" s="2">
        <v>4.6777952394349569</v>
      </c>
      <c r="L79">
        <v>4.8393659366331869</v>
      </c>
      <c r="M79" s="22">
        <v>5.0355753393641729</v>
      </c>
      <c r="N79" s="4">
        <v>4.7976332694876538</v>
      </c>
      <c r="O79" s="22">
        <v>5.027032493600637</v>
      </c>
      <c r="P79" s="10">
        <v>5.3999147014902649</v>
      </c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</row>
    <row r="80" spans="1:53" x14ac:dyDescent="0.2">
      <c r="A80" t="s">
        <v>6</v>
      </c>
      <c r="B80" s="9" t="s">
        <v>37</v>
      </c>
      <c r="C80" s="10">
        <f t="shared" si="1"/>
        <v>5.4447669357756068</v>
      </c>
      <c r="D80" s="10">
        <f t="shared" si="1"/>
        <v>5.8026980704088462</v>
      </c>
      <c r="E80" s="10">
        <f t="shared" si="1"/>
        <v>5.4767656699651193</v>
      </c>
      <c r="F80" s="10">
        <f t="shared" si="1"/>
        <v>5.4266555870086544</v>
      </c>
      <c r="G80" s="10">
        <f t="shared" si="1"/>
        <v>5.2835186272308219</v>
      </c>
      <c r="H80" s="10">
        <f t="shared" si="1"/>
        <v>5.5251077396878649</v>
      </c>
      <c r="I80" s="10">
        <f t="shared" si="1"/>
        <v>5.5773568937610571</v>
      </c>
      <c r="J80" s="11">
        <v>5.7001898484436397</v>
      </c>
      <c r="K80" s="2">
        <v>5.1751537990987808</v>
      </c>
      <c r="L80">
        <v>5.1639183528390333</v>
      </c>
      <c r="M80" s="22">
        <v>5.1023165008400664</v>
      </c>
      <c r="N80" s="4">
        <v>5.1123178451709164</v>
      </c>
      <c r="O80" s="22">
        <v>5.5418361860414471</v>
      </c>
      <c r="P80" s="10">
        <v>5.8759326241962864</v>
      </c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</row>
    <row r="81" spans="1:53" x14ac:dyDescent="0.2">
      <c r="A81" t="s">
        <v>15</v>
      </c>
      <c r="B81" s="9" t="s">
        <v>38</v>
      </c>
      <c r="C81" s="10">
        <f t="shared" si="1"/>
        <v>5.4229016920366258</v>
      </c>
      <c r="D81" s="10">
        <f t="shared" si="1"/>
        <v>6.253094012919524</v>
      </c>
      <c r="E81" s="10">
        <f t="shared" si="1"/>
        <v>5.3336666911306114</v>
      </c>
      <c r="F81" s="10">
        <f t="shared" si="1"/>
        <v>5.4028731304837763</v>
      </c>
      <c r="G81" s="10">
        <f t="shared" si="1"/>
        <v>4.8754092805312919</v>
      </c>
      <c r="H81" s="10">
        <f t="shared" si="1"/>
        <v>4.8270474384721958</v>
      </c>
      <c r="I81" s="10">
        <f t="shared" si="1"/>
        <v>5.1661967082543585</v>
      </c>
      <c r="J81" s="11">
        <v>5.0531438000463433</v>
      </c>
      <c r="K81" s="2">
        <v>5.6809641931813886</v>
      </c>
      <c r="L81">
        <v>5.8968544119373769</v>
      </c>
      <c r="M81" s="22">
        <v>5.9296579491603403</v>
      </c>
      <c r="N81" s="4">
        <v>5.653030473389669</v>
      </c>
      <c r="O81" s="22">
        <v>5.5255570597955295</v>
      </c>
      <c r="P81" s="10">
        <v>5.5270561291143174</v>
      </c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</row>
    <row r="82" spans="1:53" x14ac:dyDescent="0.2">
      <c r="A82" t="s">
        <v>41</v>
      </c>
      <c r="B82" s="9" t="s">
        <v>39</v>
      </c>
      <c r="C82" s="10">
        <f t="shared" ref="C82:I84" si="2">C24/C53*100</f>
        <v>4.6628926310241914</v>
      </c>
      <c r="D82" s="10">
        <f t="shared" si="2"/>
        <v>4.6963737929655265</v>
      </c>
      <c r="E82" s="10">
        <f t="shared" si="2"/>
        <v>5.1385704829545311</v>
      </c>
      <c r="F82" s="10">
        <f t="shared" si="2"/>
        <v>4.6045366806724308</v>
      </c>
      <c r="G82" s="10">
        <f t="shared" si="2"/>
        <v>4.5175911215958759</v>
      </c>
      <c r="H82" s="10">
        <f t="shared" si="2"/>
        <v>4.2907081715801381</v>
      </c>
      <c r="I82" s="10">
        <f t="shared" si="2"/>
        <v>4.1100488993295503</v>
      </c>
      <c r="J82" s="11">
        <v>4.4173954436652902</v>
      </c>
      <c r="K82" s="2">
        <v>4.5432990408007985</v>
      </c>
      <c r="L82">
        <v>5.0616222443026215</v>
      </c>
      <c r="M82" s="22">
        <v>5.0815758260037178</v>
      </c>
      <c r="N82" s="4">
        <v>5.0703971189256576</v>
      </c>
      <c r="O82" s="22">
        <v>4.9212089871118971</v>
      </c>
      <c r="P82" s="10">
        <v>5.1961482445558387</v>
      </c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</row>
    <row r="83" spans="1:53" x14ac:dyDescent="0.2">
      <c r="A83" t="s">
        <v>13</v>
      </c>
      <c r="B83" s="9" t="s">
        <v>40</v>
      </c>
      <c r="C83" s="10">
        <f t="shared" si="2"/>
        <v>4.7113288235737985</v>
      </c>
      <c r="D83" s="10">
        <f t="shared" si="2"/>
        <v>4.4134584766476177</v>
      </c>
      <c r="E83" s="10">
        <f t="shared" si="2"/>
        <v>5.451748151188732</v>
      </c>
      <c r="F83" s="10">
        <f t="shared" si="2"/>
        <v>4.4525692901137202</v>
      </c>
      <c r="G83" s="10">
        <f t="shared" si="2"/>
        <v>4.7921409702136426</v>
      </c>
      <c r="H83" s="10">
        <f t="shared" si="2"/>
        <v>4.3090315711503031</v>
      </c>
      <c r="I83" s="10">
        <f t="shared" si="2"/>
        <v>4.9937623471683343</v>
      </c>
      <c r="J83" s="11">
        <v>4.0356007973249879</v>
      </c>
      <c r="K83" s="2">
        <v>4.7901807061318022</v>
      </c>
      <c r="L83">
        <v>4.562483550587392</v>
      </c>
      <c r="M83" s="22">
        <v>5.2035028568207071</v>
      </c>
      <c r="N83" s="4">
        <v>4.5089703223246751</v>
      </c>
      <c r="O83" s="22">
        <v>3.9179503000777585</v>
      </c>
      <c r="P83" s="10">
        <v>4.2861939599372718</v>
      </c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</row>
    <row r="84" spans="1:53" x14ac:dyDescent="0.2">
      <c r="A84" t="s">
        <v>0</v>
      </c>
      <c r="B84" s="9" t="s">
        <v>0</v>
      </c>
      <c r="C84" s="10">
        <f t="shared" si="2"/>
        <v>5.2280948540121051</v>
      </c>
      <c r="D84" s="10">
        <f t="shared" si="2"/>
        <v>5.5450134007571243</v>
      </c>
      <c r="E84" s="10">
        <f t="shared" si="2"/>
        <v>5.2849730757543565</v>
      </c>
      <c r="F84" s="10">
        <f t="shared" si="2"/>
        <v>4.9455108800807368</v>
      </c>
      <c r="G84" s="10">
        <f t="shared" si="2"/>
        <v>4.752414868658966</v>
      </c>
      <c r="H84" s="10">
        <f t="shared" si="2"/>
        <v>4.7372548738888494</v>
      </c>
      <c r="I84" s="10">
        <f t="shared" si="2"/>
        <v>4.6271494961859316</v>
      </c>
      <c r="J84" s="10">
        <f>J26/J55*100</f>
        <v>4.7985569662464229</v>
      </c>
      <c r="K84" s="10">
        <f>K26/K55*100</f>
        <v>4.7616988730562424</v>
      </c>
      <c r="L84">
        <v>5.0372398192389545</v>
      </c>
      <c r="M84" s="22">
        <v>5.1613350031686513</v>
      </c>
      <c r="N84" s="5">
        <v>5.1992674907674665</v>
      </c>
      <c r="O84" s="30">
        <v>5.3931537177475297</v>
      </c>
      <c r="P84" s="10">
        <v>5.3851735581591926</v>
      </c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</row>
    <row r="86" spans="1:53" x14ac:dyDescent="0.2">
      <c r="A86" t="s">
        <v>2</v>
      </c>
      <c r="B86" s="9" t="s">
        <v>20</v>
      </c>
      <c r="C86" s="10">
        <f>C92/C93*100</f>
        <v>6.0974659563230853</v>
      </c>
      <c r="D86" s="10" t="s">
        <v>1</v>
      </c>
      <c r="E86" s="10" t="s">
        <v>1</v>
      </c>
      <c r="F86" s="10" t="s">
        <v>1</v>
      </c>
      <c r="G86" s="10" t="s">
        <v>1</v>
      </c>
      <c r="H86" s="10" t="s">
        <v>1</v>
      </c>
      <c r="I86" s="10" t="s">
        <v>1</v>
      </c>
      <c r="J86" s="10" t="s">
        <v>1</v>
      </c>
      <c r="K86" s="10" t="s">
        <v>1</v>
      </c>
      <c r="L86" s="10" t="s">
        <v>1</v>
      </c>
      <c r="M86" s="10" t="s">
        <v>1</v>
      </c>
      <c r="N86" s="10" t="s">
        <v>1</v>
      </c>
      <c r="O86" s="10" t="s">
        <v>1</v>
      </c>
      <c r="P86" s="10" t="s">
        <v>1</v>
      </c>
    </row>
    <row r="91" spans="1:53" x14ac:dyDescent="0.2">
      <c r="A91" t="s">
        <v>2</v>
      </c>
      <c r="C91">
        <v>2006</v>
      </c>
    </row>
    <row r="92" spans="1:53" x14ac:dyDescent="0.2">
      <c r="A92" t="s">
        <v>67</v>
      </c>
      <c r="B92" t="s">
        <v>20</v>
      </c>
      <c r="C92">
        <v>1062890.7608571411</v>
      </c>
    </row>
    <row r="93" spans="1:53" x14ac:dyDescent="0.2">
      <c r="A93" t="s">
        <v>58</v>
      </c>
      <c r="B93" t="s">
        <v>20</v>
      </c>
      <c r="C93">
        <v>17431680.118770014</v>
      </c>
    </row>
    <row r="95" spans="1:53" x14ac:dyDescent="0.2">
      <c r="A95" t="s">
        <v>67</v>
      </c>
      <c r="C95">
        <v>2006</v>
      </c>
      <c r="D95">
        <v>2007</v>
      </c>
      <c r="E95">
        <v>2008</v>
      </c>
      <c r="F95">
        <v>2009</v>
      </c>
      <c r="G95">
        <v>2010</v>
      </c>
      <c r="H95">
        <v>2011</v>
      </c>
      <c r="I95">
        <v>2012</v>
      </c>
      <c r="J95">
        <v>2013</v>
      </c>
      <c r="K95">
        <v>2014</v>
      </c>
      <c r="L95">
        <v>2015</v>
      </c>
      <c r="M95">
        <v>2016</v>
      </c>
      <c r="N95">
        <v>2017</v>
      </c>
      <c r="O95">
        <v>2018</v>
      </c>
      <c r="P95">
        <v>2019</v>
      </c>
    </row>
    <row r="96" spans="1:53" x14ac:dyDescent="0.2">
      <c r="A96" t="s">
        <v>320</v>
      </c>
      <c r="B96" t="s">
        <v>325</v>
      </c>
      <c r="C96">
        <f>C5+C14+C20</f>
        <v>2767492.0831428566</v>
      </c>
      <c r="D96">
        <f t="shared" ref="D96:L96" si="3">D5+D14+D20</f>
        <v>2885298.1960598072</v>
      </c>
      <c r="E96">
        <f t="shared" si="3"/>
        <v>2825026.3490574677</v>
      </c>
      <c r="F96">
        <f t="shared" si="3"/>
        <v>2719017.5860967683</v>
      </c>
      <c r="G96">
        <f t="shared" si="3"/>
        <v>2649285.1876809653</v>
      </c>
      <c r="H96">
        <f t="shared" si="3"/>
        <v>2585673.9556339774</v>
      </c>
      <c r="I96">
        <f t="shared" si="3"/>
        <v>2408790.7758520762</v>
      </c>
      <c r="J96">
        <f t="shared" si="3"/>
        <v>2548383.7018127544</v>
      </c>
      <c r="K96">
        <f t="shared" si="3"/>
        <v>2603219.5947220232</v>
      </c>
      <c r="L96">
        <f t="shared" si="3"/>
        <v>2858644.6577737369</v>
      </c>
      <c r="M96">
        <f>M5+M14+M20</f>
        <v>2935105.5510799014</v>
      </c>
      <c r="N96">
        <f>N5+N14+N20</f>
        <v>2966256.2578871604</v>
      </c>
      <c r="O96">
        <f>O5+O14+O20</f>
        <v>3194495.9360025832</v>
      </c>
      <c r="P96">
        <f>P5+P14+P20</f>
        <v>3153004.9164775107</v>
      </c>
    </row>
    <row r="97" spans="1:16" x14ac:dyDescent="0.2">
      <c r="A97" t="s">
        <v>322</v>
      </c>
      <c r="B97" t="s">
        <v>326</v>
      </c>
      <c r="C97">
        <f>C16+C18+C19+C21+C25+C23</f>
        <v>2776048.9531428567</v>
      </c>
      <c r="D97">
        <f t="shared" ref="D97:L97" si="4">D16+D18+D19+D21+D25+D23</f>
        <v>3211361.18840412</v>
      </c>
      <c r="E97">
        <f t="shared" si="4"/>
        <v>3199213.9018000625</v>
      </c>
      <c r="F97">
        <f t="shared" si="4"/>
        <v>3137577.7602846264</v>
      </c>
      <c r="G97">
        <f t="shared" si="4"/>
        <v>3123412.6493642614</v>
      </c>
      <c r="H97">
        <f t="shared" si="4"/>
        <v>3001871.0969453617</v>
      </c>
      <c r="I97">
        <f t="shared" si="4"/>
        <v>2854341.1428961731</v>
      </c>
      <c r="J97">
        <f t="shared" si="4"/>
        <v>3026383.1484676516</v>
      </c>
      <c r="K97">
        <f t="shared" si="4"/>
        <v>3091366.3068074309</v>
      </c>
      <c r="L97">
        <f t="shared" si="4"/>
        <v>3180079.7677187482</v>
      </c>
      <c r="M97">
        <f>M16+M18+M19+M21+M25+M23</f>
        <v>3268027.6329869735</v>
      </c>
      <c r="N97">
        <f>N16+N18+N19+N21+N25+N23</f>
        <v>3258260.4683479639</v>
      </c>
      <c r="O97">
        <f>O16+O18+O19+O21+O25+O23</f>
        <v>3363427.1945011462</v>
      </c>
      <c r="P97">
        <f>P16+P18+P19+P21+P25+P23</f>
        <v>3274962.9124850826</v>
      </c>
    </row>
    <row r="98" spans="1:16" x14ac:dyDescent="0.2">
      <c r="A98" t="s">
        <v>321</v>
      </c>
      <c r="B98" t="s">
        <v>327</v>
      </c>
      <c r="C98">
        <f>C4+C15+C17+C22+C24+C92</f>
        <v>6641945.1899999902</v>
      </c>
      <c r="D98">
        <f t="shared" ref="D98:L98" si="5">D4+D15+D17+D22+D24+D92</f>
        <v>7012555.4214229807</v>
      </c>
      <c r="E98">
        <f t="shared" si="5"/>
        <v>6694545.2448362364</v>
      </c>
      <c r="F98">
        <f t="shared" si="5"/>
        <v>6242252.647253368</v>
      </c>
      <c r="G98">
        <f t="shared" si="5"/>
        <v>5966550.3426510226</v>
      </c>
      <c r="H98">
        <f t="shared" si="5"/>
        <v>5817844.8956289189</v>
      </c>
      <c r="I98">
        <f t="shared" si="5"/>
        <v>5627018.2601060066</v>
      </c>
      <c r="J98">
        <f t="shared" si="5"/>
        <v>5930889.0647072215</v>
      </c>
      <c r="K98">
        <f t="shared" si="5"/>
        <v>5965797.8595678527</v>
      </c>
      <c r="L98">
        <f t="shared" si="5"/>
        <v>6369097.6940445639</v>
      </c>
      <c r="M98">
        <f>M4+M15+M17+M22+M24+M92</f>
        <v>6480097.3310602093</v>
      </c>
      <c r="N98">
        <f>N4+N15+N17+N22+N24+N92</f>
        <v>6604742.7798762526</v>
      </c>
      <c r="O98">
        <f>O4+O15+O17+O22+O24+O92</f>
        <v>6770476.1623958331</v>
      </c>
      <c r="P98">
        <f>P4+P15+P17+P22+P24+P92</f>
        <v>6916331.1710893726</v>
      </c>
    </row>
    <row r="99" spans="1:16" x14ac:dyDescent="0.2">
      <c r="A99" t="s">
        <v>323</v>
      </c>
      <c r="B99" t="s">
        <v>328</v>
      </c>
      <c r="C99">
        <f>C10+C6+C7+C8+C9+C11+C12+C13</f>
        <v>944830.5634285725</v>
      </c>
      <c r="D99">
        <f t="shared" ref="D99:L99" si="6">D10+D6+D7+D8+D9+D11+D12+D13</f>
        <v>1084221.1107106155</v>
      </c>
      <c r="E99">
        <f t="shared" si="6"/>
        <v>1074389.4973513517</v>
      </c>
      <c r="F99">
        <f t="shared" si="6"/>
        <v>1044157.749030206</v>
      </c>
      <c r="G99">
        <f t="shared" si="6"/>
        <v>1042440.1782746135</v>
      </c>
      <c r="H99">
        <f t="shared" si="6"/>
        <v>1031203.7438835392</v>
      </c>
      <c r="I99">
        <f t="shared" si="6"/>
        <v>1028999.3873104872</v>
      </c>
      <c r="J99">
        <f t="shared" si="6"/>
        <v>1059281.0161283219</v>
      </c>
      <c r="K99">
        <f t="shared" si="6"/>
        <v>1055404.4844300419</v>
      </c>
      <c r="L99">
        <f t="shared" si="6"/>
        <v>1216587.6870089346</v>
      </c>
      <c r="M99">
        <f>M10+M6+M7+M8+M9+M11+M12+M13</f>
        <v>1351653.8185218268</v>
      </c>
      <c r="N99">
        <f>N10+N6+N7+N8+N9+N11+N12+N13</f>
        <v>1388524.0932193792</v>
      </c>
      <c r="O99">
        <f>O10+O6+O7+O8+O9+O11+O12+O13</f>
        <v>1459073.2987797614</v>
      </c>
      <c r="P99">
        <f>P10+P6+P7+P8+P9+P11+P12+P13</f>
        <v>1528555.4419950221</v>
      </c>
    </row>
    <row r="102" spans="1:16" x14ac:dyDescent="0.2">
      <c r="A102" t="s">
        <v>58</v>
      </c>
    </row>
    <row r="103" spans="1:16" x14ac:dyDescent="0.2">
      <c r="A103" t="s">
        <v>320</v>
      </c>
      <c r="B103" t="s">
        <v>325</v>
      </c>
      <c r="C103">
        <f>C34+C43+C49</f>
        <v>53863864.084319994</v>
      </c>
      <c r="D103">
        <f t="shared" ref="D103:O103" si="7">D34+D43+D49</f>
        <v>54866772.11919003</v>
      </c>
      <c r="E103">
        <f t="shared" si="7"/>
        <v>55615634.691382036</v>
      </c>
      <c r="F103">
        <f t="shared" si="7"/>
        <v>56784097.301030889</v>
      </c>
      <c r="G103">
        <f t="shared" si="7"/>
        <v>57819106.378489658</v>
      </c>
      <c r="H103">
        <f t="shared" si="7"/>
        <v>56364713.806431442</v>
      </c>
      <c r="I103">
        <f t="shared" si="7"/>
        <v>54870919.306102797</v>
      </c>
      <c r="J103">
        <f t="shared" si="7"/>
        <v>56226157.168042175</v>
      </c>
      <c r="K103">
        <f t="shared" si="7"/>
        <v>57913702.731167987</v>
      </c>
      <c r="L103">
        <f t="shared" si="7"/>
        <v>58844563.046430014</v>
      </c>
      <c r="M103">
        <f t="shared" si="7"/>
        <v>58878159.01737003</v>
      </c>
      <c r="N103">
        <f t="shared" si="7"/>
        <v>59408077.461990014</v>
      </c>
      <c r="O103">
        <f t="shared" si="7"/>
        <v>60262509.630569994</v>
      </c>
      <c r="P103">
        <f>P34+P43+P49</f>
        <v>60776179.012800001</v>
      </c>
    </row>
    <row r="104" spans="1:16" x14ac:dyDescent="0.2">
      <c r="A104" t="s">
        <v>322</v>
      </c>
      <c r="B104" t="s">
        <v>326</v>
      </c>
      <c r="C104">
        <f>C45+C47+C48+C50+C52+C54</f>
        <v>57758215.050870061</v>
      </c>
      <c r="D104">
        <f t="shared" ref="D104:O104" si="8">D45+D47+D48+D50+D52+D54</f>
        <v>61279424.596200101</v>
      </c>
      <c r="E104">
        <f t="shared" si="8"/>
        <v>62672071.148607664</v>
      </c>
      <c r="F104">
        <f t="shared" si="8"/>
        <v>64243155.79268676</v>
      </c>
      <c r="G104">
        <f t="shared" si="8"/>
        <v>64110759.928826936</v>
      </c>
      <c r="H104">
        <f t="shared" si="8"/>
        <v>62677451.325296998</v>
      </c>
      <c r="I104">
        <f t="shared" si="8"/>
        <v>62370658.633318223</v>
      </c>
      <c r="J104">
        <f t="shared" si="8"/>
        <v>64657544.713407367</v>
      </c>
      <c r="K104">
        <f t="shared" si="8"/>
        <v>65597111.616598137</v>
      </c>
      <c r="L104">
        <f t="shared" si="8"/>
        <v>66345171.15399</v>
      </c>
      <c r="M104">
        <f t="shared" si="8"/>
        <v>66327315.500190012</v>
      </c>
      <c r="N104">
        <f t="shared" si="8"/>
        <v>66804681.343170024</v>
      </c>
      <c r="O104">
        <f t="shared" si="8"/>
        <v>65983132.902180001</v>
      </c>
      <c r="P104">
        <f>P45+P47+P48+P50+P52+P54</f>
        <v>65486602.756080024</v>
      </c>
    </row>
    <row r="105" spans="1:16" x14ac:dyDescent="0.2">
      <c r="A105" t="s">
        <v>321</v>
      </c>
      <c r="B105" t="s">
        <v>327</v>
      </c>
      <c r="C105">
        <f>C33+C44+C46+C51+C53+C93</f>
        <v>119564273.42364006</v>
      </c>
      <c r="D105">
        <f t="shared" ref="D105:O105" si="9">D33+D44+D46+D51+D53+D93</f>
        <v>120172350.79236035</v>
      </c>
      <c r="E105">
        <f t="shared" si="9"/>
        <v>122658306.01890537</v>
      </c>
      <c r="F105">
        <f t="shared" si="9"/>
        <v>123222817.05336344</v>
      </c>
      <c r="G105">
        <f t="shared" si="9"/>
        <v>124626027.76611318</v>
      </c>
      <c r="H105">
        <f t="shared" si="9"/>
        <v>121312312.71039356</v>
      </c>
      <c r="I105">
        <f t="shared" si="9"/>
        <v>118515249.06675358</v>
      </c>
      <c r="J105">
        <f t="shared" si="9"/>
        <v>118885248.2685938</v>
      </c>
      <c r="K105">
        <f t="shared" si="9"/>
        <v>121069666.79384959</v>
      </c>
      <c r="L105">
        <f t="shared" si="9"/>
        <v>122267984.6619603</v>
      </c>
      <c r="M105">
        <f t="shared" si="9"/>
        <v>123080773.81422029</v>
      </c>
      <c r="N105">
        <f t="shared" si="9"/>
        <v>123390185.37021023</v>
      </c>
      <c r="O105">
        <f t="shared" si="9"/>
        <v>123524800.40694021</v>
      </c>
      <c r="P105">
        <f>P33+P44+P46+P51+P53+P93</f>
        <v>124224270.33774</v>
      </c>
    </row>
    <row r="106" spans="1:16" x14ac:dyDescent="0.2">
      <c r="A106" t="s">
        <v>323</v>
      </c>
      <c r="B106" t="s">
        <v>328</v>
      </c>
      <c r="C106">
        <f>C35+C36+C37+C38+C39+C40+C41+C42</f>
        <v>19962816.619649999</v>
      </c>
      <c r="D106">
        <f t="shared" ref="D106:O106" si="10">D35+D36+D37+D38+D39+D40+D41+D42</f>
        <v>19649019.940500002</v>
      </c>
      <c r="E106">
        <f t="shared" si="10"/>
        <v>20042545.609860625</v>
      </c>
      <c r="F106">
        <f t="shared" si="10"/>
        <v>21506209.868430726</v>
      </c>
      <c r="G106">
        <f t="shared" si="10"/>
        <v>22395548.744430766</v>
      </c>
      <c r="H106">
        <f t="shared" si="10"/>
        <v>22172956.782960776</v>
      </c>
      <c r="I106">
        <f t="shared" si="10"/>
        <v>21834797.728710741</v>
      </c>
      <c r="J106">
        <f t="shared" si="10"/>
        <v>22079289.216480743</v>
      </c>
      <c r="K106">
        <f t="shared" si="10"/>
        <v>22462618.06566079</v>
      </c>
      <c r="L106">
        <f t="shared" si="10"/>
        <v>23015998.797629997</v>
      </c>
      <c r="M106">
        <f t="shared" si="10"/>
        <v>23637281.627670001</v>
      </c>
      <c r="N106">
        <f t="shared" si="10"/>
        <v>23854492.368870005</v>
      </c>
      <c r="O106">
        <f t="shared" si="10"/>
        <v>24491373.067379996</v>
      </c>
      <c r="P106">
        <f>P35+P36+P37+P38+P39+P40+P41+P42</f>
        <v>25694472.61902</v>
      </c>
    </row>
    <row r="109" spans="1:16" x14ac:dyDescent="0.2">
      <c r="A109" t="s">
        <v>324</v>
      </c>
      <c r="C109">
        <v>2006</v>
      </c>
      <c r="D109">
        <v>2007</v>
      </c>
      <c r="E109">
        <v>2008</v>
      </c>
      <c r="F109">
        <v>2009</v>
      </c>
      <c r="G109">
        <v>2010</v>
      </c>
      <c r="H109">
        <v>2011</v>
      </c>
      <c r="I109">
        <v>2012</v>
      </c>
      <c r="J109">
        <v>2013</v>
      </c>
      <c r="K109">
        <v>2014</v>
      </c>
      <c r="L109">
        <v>2015</v>
      </c>
      <c r="M109">
        <v>2016</v>
      </c>
      <c r="N109">
        <v>2017</v>
      </c>
      <c r="O109">
        <v>2018</v>
      </c>
      <c r="P109">
        <v>2019</v>
      </c>
    </row>
    <row r="110" spans="1:16" x14ac:dyDescent="0.2">
      <c r="A110" t="s">
        <v>320</v>
      </c>
      <c r="B110" t="s">
        <v>325</v>
      </c>
      <c r="C110" s="1">
        <f>C96/C103*100</f>
        <v>5.1379382637876621</v>
      </c>
      <c r="D110" s="1">
        <f t="shared" ref="D110:O110" si="11">D96/D103*100</f>
        <v>5.2587350861317654</v>
      </c>
      <c r="E110" s="1">
        <f t="shared" si="11"/>
        <v>5.079554274142307</v>
      </c>
      <c r="F110" s="1">
        <f t="shared" si="11"/>
        <v>4.7883434189019072</v>
      </c>
      <c r="G110" s="1">
        <f t="shared" si="11"/>
        <v>4.5820237523881451</v>
      </c>
      <c r="H110" s="1">
        <f t="shared" si="11"/>
        <v>4.5873983579757684</v>
      </c>
      <c r="I110" s="1">
        <f t="shared" si="11"/>
        <v>4.3899223966239767</v>
      </c>
      <c r="J110" s="1">
        <f t="shared" si="11"/>
        <v>4.5323810663361588</v>
      </c>
      <c r="K110" s="1">
        <f t="shared" si="11"/>
        <v>4.4949976809564678</v>
      </c>
      <c r="L110" s="1">
        <f t="shared" si="11"/>
        <v>4.8579588491772565</v>
      </c>
      <c r="M110" s="1">
        <f t="shared" si="11"/>
        <v>4.9850498046550618</v>
      </c>
      <c r="N110" s="1">
        <f t="shared" si="11"/>
        <v>4.9930184321904809</v>
      </c>
      <c r="O110" s="1">
        <f t="shared" si="11"/>
        <v>5.3009673104985948</v>
      </c>
      <c r="P110" s="1">
        <f>P96/P103*100</f>
        <v>5.1878959284581878</v>
      </c>
    </row>
    <row r="111" spans="1:16" x14ac:dyDescent="0.2">
      <c r="A111" t="s">
        <v>322</v>
      </c>
      <c r="B111" t="s">
        <v>326</v>
      </c>
      <c r="C111" s="1">
        <f t="shared" ref="C111:O113" si="12">C97/C104*100</f>
        <v>4.8063274647560963</v>
      </c>
      <c r="D111" s="1">
        <f t="shared" si="12"/>
        <v>5.2405211203684416</v>
      </c>
      <c r="E111" s="1">
        <f t="shared" si="12"/>
        <v>5.1046883295337482</v>
      </c>
      <c r="F111" s="1">
        <f t="shared" si="12"/>
        <v>4.8839097668390039</v>
      </c>
      <c r="G111" s="1">
        <f t="shared" si="12"/>
        <v>4.8719008366641461</v>
      </c>
      <c r="H111" s="1">
        <f t="shared" si="12"/>
        <v>4.789395601562676</v>
      </c>
      <c r="I111" s="1">
        <f t="shared" si="12"/>
        <v>4.5764165481673977</v>
      </c>
      <c r="J111" s="1">
        <f t="shared" si="12"/>
        <v>4.6806341964916927</v>
      </c>
      <c r="K111" s="1">
        <f t="shared" si="12"/>
        <v>4.712656137782167</v>
      </c>
      <c r="L111" s="1">
        <f t="shared" si="12"/>
        <v>4.7932347033028915</v>
      </c>
      <c r="M111" s="1">
        <f t="shared" si="12"/>
        <v>4.9271218175226936</v>
      </c>
      <c r="N111" s="1">
        <f t="shared" si="12"/>
        <v>4.8772936309815691</v>
      </c>
      <c r="O111" s="1">
        <f t="shared" si="12"/>
        <v>5.0974045131919201</v>
      </c>
      <c r="P111" s="1">
        <f>P97/P104*100</f>
        <v>5.000966265853549</v>
      </c>
    </row>
    <row r="112" spans="1:16" x14ac:dyDescent="0.2">
      <c r="A112" t="s">
        <v>321</v>
      </c>
      <c r="B112" t="s">
        <v>327</v>
      </c>
      <c r="C112" s="1">
        <f t="shared" si="12"/>
        <v>5.5551252893631986</v>
      </c>
      <c r="D112" s="1">
        <f t="shared" si="12"/>
        <v>5.8354150311493997</v>
      </c>
      <c r="E112" s="1">
        <f t="shared" si="12"/>
        <v>5.4578817057887656</v>
      </c>
      <c r="F112" s="1">
        <f t="shared" si="12"/>
        <v>5.0658253045376078</v>
      </c>
      <c r="G112" s="1">
        <f t="shared" si="12"/>
        <v>4.7875636009586238</v>
      </c>
      <c r="H112" s="1">
        <f t="shared" si="12"/>
        <v>4.7957579619454975</v>
      </c>
      <c r="I112" s="1">
        <f t="shared" si="12"/>
        <v>4.7479276332926537</v>
      </c>
      <c r="J112" s="1">
        <f t="shared" si="12"/>
        <v>4.988751044459061</v>
      </c>
      <c r="K112" s="1">
        <f t="shared" si="12"/>
        <v>4.9275743607406364</v>
      </c>
      <c r="L112" s="1">
        <f t="shared" si="12"/>
        <v>5.2091295294131896</v>
      </c>
      <c r="M112" s="1">
        <f t="shared" si="12"/>
        <v>5.2649143568445158</v>
      </c>
      <c r="N112" s="1">
        <f t="shared" si="12"/>
        <v>5.3527294412111477</v>
      </c>
      <c r="O112" s="1">
        <f t="shared" si="12"/>
        <v>5.481066263690507</v>
      </c>
      <c r="P112" s="1">
        <f>P98/P105*100</f>
        <v>5.5676166600015478</v>
      </c>
    </row>
    <row r="113" spans="1:16" x14ac:dyDescent="0.2">
      <c r="A113" t="s">
        <v>323</v>
      </c>
      <c r="B113" t="s">
        <v>328</v>
      </c>
      <c r="C113" s="1">
        <f t="shared" si="12"/>
        <v>4.7329521751882817</v>
      </c>
      <c r="D113" s="1">
        <f t="shared" si="12"/>
        <v>5.5179398972253564</v>
      </c>
      <c r="E113" s="1">
        <f t="shared" si="12"/>
        <v>5.3605441058483532</v>
      </c>
      <c r="F113" s="1">
        <f t="shared" si="12"/>
        <v>4.855145352984489</v>
      </c>
      <c r="G113" s="1">
        <f t="shared" si="12"/>
        <v>4.6546757579844664</v>
      </c>
      <c r="H113" s="1">
        <f t="shared" si="12"/>
        <v>4.6507272529209418</v>
      </c>
      <c r="I113" s="1">
        <f t="shared" si="12"/>
        <v>4.712658207762777</v>
      </c>
      <c r="J113" s="1">
        <f t="shared" si="12"/>
        <v>4.797622811778008</v>
      </c>
      <c r="K113" s="1">
        <f t="shared" si="12"/>
        <v>4.6984927640445751</v>
      </c>
      <c r="L113" s="1">
        <f t="shared" si="12"/>
        <v>5.2858348564660558</v>
      </c>
      <c r="M113" s="1">
        <f t="shared" si="12"/>
        <v>5.7183132976660449</v>
      </c>
      <c r="N113" s="1">
        <f t="shared" si="12"/>
        <v>5.8208075516685334</v>
      </c>
      <c r="O113" s="1">
        <f t="shared" si="12"/>
        <v>5.9574989722527967</v>
      </c>
      <c r="P113" s="1">
        <f>P99/P106*100</f>
        <v>5.9489660078235227</v>
      </c>
    </row>
  </sheetData>
  <mergeCells count="2">
    <mergeCell ref="B3:C3"/>
    <mergeCell ref="B32:C3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292"/>
  <sheetViews>
    <sheetView zoomScaleNormal="100" workbookViewId="0"/>
  </sheetViews>
  <sheetFormatPr defaultRowHeight="12.75" x14ac:dyDescent="0.2"/>
  <cols>
    <col min="1" max="1" width="19.140625" customWidth="1"/>
    <col min="2" max="2" width="13.140625" customWidth="1"/>
    <col min="7" max="9" width="9.140625" hidden="1" customWidth="1"/>
    <col min="10" max="13" width="9.140625" customWidth="1"/>
  </cols>
  <sheetData>
    <row r="1" spans="1:4" x14ac:dyDescent="0.2">
      <c r="A1" t="s">
        <v>18</v>
      </c>
      <c r="B1" t="str">
        <f>CONCATENATE('Board Data'!$D$60,'Board Data'!B62)</f>
        <v>2007SA999</v>
      </c>
      <c r="C1" s="1">
        <f>'Board Data'!D62</f>
        <v>5.8299994941079705</v>
      </c>
      <c r="D1" s="1">
        <f>'Board Data'!$D$84</f>
        <v>5.5450134007571243</v>
      </c>
    </row>
    <row r="2" spans="1:4" x14ac:dyDescent="0.2">
      <c r="A2" t="s">
        <v>19</v>
      </c>
      <c r="B2" t="str">
        <f>CONCATENATE('Board Data'!$D$60,'Board Data'!B63)</f>
        <v>2007SB999</v>
      </c>
      <c r="C2" s="1">
        <f>'Board Data'!D63</f>
        <v>4.6234270190436435</v>
      </c>
      <c r="D2" s="1">
        <f>'Board Data'!$D$84</f>
        <v>5.5450134007571243</v>
      </c>
    </row>
    <row r="3" spans="1:4" x14ac:dyDescent="0.2">
      <c r="A3" t="s">
        <v>21</v>
      </c>
      <c r="B3" t="str">
        <f>CONCATENATE('Board Data'!$D$60,'Board Data'!B64)</f>
        <v>2007SD021</v>
      </c>
      <c r="C3" s="1">
        <f>'Board Data'!D64</f>
        <v>4.424342388972919</v>
      </c>
      <c r="D3" s="1">
        <f>'Board Data'!$D$84</f>
        <v>5.5450134007571243</v>
      </c>
    </row>
    <row r="4" spans="1:4" x14ac:dyDescent="0.2">
      <c r="A4" t="s">
        <v>22</v>
      </c>
      <c r="B4" t="str">
        <f>CONCATENATE('Board Data'!$D$60,'Board Data'!B65)</f>
        <v>2007SD026</v>
      </c>
      <c r="C4" s="1">
        <f>'Board Data'!D65</f>
        <v>6.0994124540260461</v>
      </c>
      <c r="D4" s="1">
        <f>'Board Data'!$D$84</f>
        <v>5.5450134007571243</v>
      </c>
    </row>
    <row r="5" spans="1:4" x14ac:dyDescent="0.2">
      <c r="A5" t="s">
        <v>23</v>
      </c>
      <c r="B5" t="str">
        <f>CONCATENATE('Board Data'!$D$60,'Board Data'!B66)</f>
        <v>2007SD035</v>
      </c>
      <c r="C5" s="1">
        <f>'Board Data'!D66</f>
        <v>9.8754976192927213</v>
      </c>
      <c r="D5" s="1">
        <f>'Board Data'!$D$84</f>
        <v>5.5450134007571243</v>
      </c>
    </row>
    <row r="6" spans="1:4" x14ac:dyDescent="0.2">
      <c r="A6" t="s">
        <v>24</v>
      </c>
      <c r="B6" t="str">
        <f>CONCATENATE('Board Data'!$D$60,'Board Data'!B67)</f>
        <v>2007SD037</v>
      </c>
      <c r="C6" s="1">
        <f>'Board Data'!D67</f>
        <v>2.1848515854057782</v>
      </c>
      <c r="D6" s="1">
        <f>'Board Data'!$D$84</f>
        <v>5.5450134007571243</v>
      </c>
    </row>
    <row r="7" spans="1:4" x14ac:dyDescent="0.2">
      <c r="A7" t="s">
        <v>25</v>
      </c>
      <c r="B7" t="str">
        <f>CONCATENATE('Board Data'!$D$60,'Board Data'!B68)</f>
        <v>2007SD039</v>
      </c>
      <c r="C7" s="1">
        <f>'Board Data'!D68</f>
        <v>2.0496703475144518</v>
      </c>
      <c r="D7" s="1">
        <f>'Board Data'!$D$84</f>
        <v>5.5450134007571243</v>
      </c>
    </row>
    <row r="8" spans="1:4" x14ac:dyDescent="0.2">
      <c r="A8" t="s">
        <v>26</v>
      </c>
      <c r="B8" t="str">
        <f>CONCATENATE('Board Data'!$D$60,'Board Data'!B69)</f>
        <v>2007SD040</v>
      </c>
      <c r="C8" s="1">
        <f>'Board Data'!D69</f>
        <v>2.8632975359316331</v>
      </c>
      <c r="D8" s="1">
        <f>'Board Data'!$D$84</f>
        <v>5.5450134007571243</v>
      </c>
    </row>
    <row r="9" spans="1:4" x14ac:dyDescent="0.2">
      <c r="A9" t="s">
        <v>27</v>
      </c>
      <c r="B9" t="str">
        <f>CONCATENATE('Board Data'!$D$60,'Board Data'!B70)</f>
        <v>2007SDA01</v>
      </c>
      <c r="C9" s="1">
        <f>'Board Data'!D70</f>
        <v>5.671627890810429</v>
      </c>
      <c r="D9" s="1">
        <f>'Board Data'!$D$84</f>
        <v>5.5450134007571243</v>
      </c>
    </row>
    <row r="10" spans="1:4" x14ac:dyDescent="0.2">
      <c r="A10" t="s">
        <v>28</v>
      </c>
      <c r="B10" t="str">
        <f>CONCATENATE('Board Data'!$D$60,'Board Data'!B71)</f>
        <v>2007SDA02</v>
      </c>
      <c r="C10" s="1">
        <f>'Board Data'!D71</f>
        <v>5.3703029372935873</v>
      </c>
      <c r="D10" s="1">
        <f>'Board Data'!$D$84</f>
        <v>5.5450134007571243</v>
      </c>
    </row>
    <row r="11" spans="1:4" x14ac:dyDescent="0.2">
      <c r="A11" t="s">
        <v>29</v>
      </c>
      <c r="B11" t="str">
        <f>CONCATENATE('Board Data'!$D$60,'Board Data'!B72)</f>
        <v>2007SF999</v>
      </c>
      <c r="C11" s="1">
        <f>'Board Data'!D72</f>
        <v>6.2126295358738339</v>
      </c>
      <c r="D11" s="1">
        <f>'Board Data'!$D$84</f>
        <v>5.5450134007571243</v>
      </c>
    </row>
    <row r="12" spans="1:4" x14ac:dyDescent="0.2">
      <c r="A12" t="s">
        <v>30</v>
      </c>
      <c r="B12" t="str">
        <f>CONCATENATE('Board Data'!$D$60,'Board Data'!B73)</f>
        <v>2007SG999</v>
      </c>
      <c r="C12" s="1">
        <f>'Board Data'!D73</f>
        <v>5.8183893894517595</v>
      </c>
      <c r="D12" s="1">
        <f>'Board Data'!$D$84</f>
        <v>5.5450134007571243</v>
      </c>
    </row>
    <row r="13" spans="1:4" x14ac:dyDescent="0.2">
      <c r="A13" t="s">
        <v>31</v>
      </c>
      <c r="B13" t="str">
        <f>CONCATENATE('Board Data'!$D$60,'Board Data'!B74)</f>
        <v>2007SH999</v>
      </c>
      <c r="C13" s="1">
        <f>'Board Data'!D74</f>
        <v>5.1207762810082782</v>
      </c>
      <c r="D13" s="1">
        <f>'Board Data'!$D$84</f>
        <v>5.5450134007571243</v>
      </c>
    </row>
    <row r="14" spans="1:4" x14ac:dyDescent="0.2">
      <c r="A14" t="s">
        <v>32</v>
      </c>
      <c r="B14" t="str">
        <f>CONCATENATE('Board Data'!$D$60,'Board Data'!B75)</f>
        <v>2007SL999</v>
      </c>
      <c r="C14" s="1">
        <f>'Board Data'!D75</f>
        <v>6.3390633531876475</v>
      </c>
      <c r="D14" s="1">
        <f>'Board Data'!$D$84</f>
        <v>5.5450134007571243</v>
      </c>
    </row>
    <row r="15" spans="1:4" x14ac:dyDescent="0.2">
      <c r="A15" t="s">
        <v>33</v>
      </c>
      <c r="B15" t="str">
        <f>CONCATENATE('Board Data'!$D$60,'Board Data'!B76)</f>
        <v>2007SN999</v>
      </c>
      <c r="C15" s="1">
        <f>'Board Data'!D76</f>
        <v>5.0967370586020033</v>
      </c>
      <c r="D15" s="1">
        <f>'Board Data'!$D$84</f>
        <v>5.5450134007571243</v>
      </c>
    </row>
    <row r="16" spans="1:4" x14ac:dyDescent="0.2">
      <c r="A16" t="s">
        <v>34</v>
      </c>
      <c r="B16" t="str">
        <f>CONCATENATE('Board Data'!$D$60,'Board Data'!B77)</f>
        <v>2007SR999</v>
      </c>
      <c r="C16" s="1">
        <f>'Board Data'!D77</f>
        <v>4.2669840031266562</v>
      </c>
      <c r="D16" s="1">
        <f>'Board Data'!$D$84</f>
        <v>5.5450134007571243</v>
      </c>
    </row>
    <row r="17" spans="1:4" x14ac:dyDescent="0.2">
      <c r="A17" t="s">
        <v>35</v>
      </c>
      <c r="B17" t="str">
        <f>CONCATENATE('Board Data'!$D$60,'Board Data'!B78)</f>
        <v>2007SS999</v>
      </c>
      <c r="C17" s="1">
        <f>'Board Data'!D78</f>
        <v>4.9878792092860387</v>
      </c>
      <c r="D17" s="1">
        <f>'Board Data'!$D$84</f>
        <v>5.5450134007571243</v>
      </c>
    </row>
    <row r="18" spans="1:4" x14ac:dyDescent="0.2">
      <c r="A18" t="s">
        <v>36</v>
      </c>
      <c r="B18" t="str">
        <f>CONCATENATE('Board Data'!$D$60,'Board Data'!B79)</f>
        <v>2007ST999</v>
      </c>
      <c r="C18" s="1">
        <f>'Board Data'!D79</f>
        <v>5.4607454393978854</v>
      </c>
      <c r="D18" s="1">
        <f>'Board Data'!$D$84</f>
        <v>5.5450134007571243</v>
      </c>
    </row>
    <row r="19" spans="1:4" x14ac:dyDescent="0.2">
      <c r="A19" t="s">
        <v>37</v>
      </c>
      <c r="B19" t="str">
        <f>CONCATENATE('Board Data'!$D$60,'Board Data'!B80)</f>
        <v>2007SV999</v>
      </c>
      <c r="C19" s="1">
        <f>'Board Data'!D80</f>
        <v>5.8026980704088462</v>
      </c>
      <c r="D19" s="1">
        <f>'Board Data'!$D$84</f>
        <v>5.5450134007571243</v>
      </c>
    </row>
    <row r="20" spans="1:4" x14ac:dyDescent="0.2">
      <c r="A20" t="s">
        <v>38</v>
      </c>
      <c r="B20" t="str">
        <f>CONCATENATE('Board Data'!$D$60,'Board Data'!B81)</f>
        <v>2007SW999</v>
      </c>
      <c r="C20" s="1">
        <f>'Board Data'!D81</f>
        <v>6.253094012919524</v>
      </c>
      <c r="D20" s="1">
        <f>'Board Data'!$D$84</f>
        <v>5.5450134007571243</v>
      </c>
    </row>
    <row r="21" spans="1:4" x14ac:dyDescent="0.2">
      <c r="A21" t="s">
        <v>39</v>
      </c>
      <c r="B21" t="str">
        <f>CONCATENATE('Board Data'!$D$60,'Board Data'!B82)</f>
        <v>2007SY999</v>
      </c>
      <c r="C21" s="1">
        <f>'Board Data'!D82</f>
        <v>4.6963737929655265</v>
      </c>
      <c r="D21" s="1">
        <f>'Board Data'!$D$84</f>
        <v>5.5450134007571243</v>
      </c>
    </row>
    <row r="22" spans="1:4" x14ac:dyDescent="0.2">
      <c r="A22" t="s">
        <v>40</v>
      </c>
      <c r="B22" t="str">
        <f>CONCATENATE('Board Data'!$D$60,'Board Data'!B83)</f>
        <v>2007SZ999</v>
      </c>
      <c r="C22" s="1">
        <f>'Board Data'!D83</f>
        <v>4.4134584766476177</v>
      </c>
      <c r="D22" s="1">
        <f>'Board Data'!$D$84</f>
        <v>5.5450134007571243</v>
      </c>
    </row>
    <row r="23" spans="1:4" x14ac:dyDescent="0.2">
      <c r="A23" t="s">
        <v>18</v>
      </c>
      <c r="B23" t="str">
        <f>CONCATENATE('Board Data'!$E$60,'Board Data'!B62)</f>
        <v>2008SA999</v>
      </c>
      <c r="C23" s="1">
        <f>'Board Data'!E62</f>
        <v>5.607677920866446</v>
      </c>
      <c r="D23" s="1">
        <f>'Board Data'!$E$84</f>
        <v>5.2849730757543565</v>
      </c>
    </row>
    <row r="24" spans="1:4" x14ac:dyDescent="0.2">
      <c r="A24" t="s">
        <v>19</v>
      </c>
      <c r="B24" t="str">
        <f>CONCATENATE('Board Data'!$E$60,'Board Data'!B63)</f>
        <v>2008SB999</v>
      </c>
      <c r="C24" s="1">
        <f>'Board Data'!E63</f>
        <v>4.6927724313666941</v>
      </c>
      <c r="D24" s="1">
        <f>'Board Data'!$E$84</f>
        <v>5.2849730757543565</v>
      </c>
    </row>
    <row r="25" spans="1:4" x14ac:dyDescent="0.2">
      <c r="A25" t="s">
        <v>21</v>
      </c>
      <c r="B25" t="str">
        <f>CONCATENATE('Board Data'!$E$60,'Board Data'!B64)</f>
        <v>2008SD021</v>
      </c>
      <c r="C25" s="1">
        <f>'Board Data'!E64</f>
        <v>4.5315575681952245</v>
      </c>
      <c r="D25" s="1">
        <f>'Board Data'!$E$84</f>
        <v>5.2849730757543565</v>
      </c>
    </row>
    <row r="26" spans="1:4" x14ac:dyDescent="0.2">
      <c r="A26" t="s">
        <v>22</v>
      </c>
      <c r="B26" t="str">
        <f>CONCATENATE('Board Data'!$E$60,'Board Data'!B65)</f>
        <v>2008SD026</v>
      </c>
      <c r="C26" s="1">
        <f>'Board Data'!E65</f>
        <v>6.0896004696995281</v>
      </c>
      <c r="D26" s="1">
        <f>'Board Data'!$E$84</f>
        <v>5.2849730757543565</v>
      </c>
    </row>
    <row r="27" spans="1:4" x14ac:dyDescent="0.2">
      <c r="A27" t="s">
        <v>23</v>
      </c>
      <c r="B27" t="str">
        <f>CONCATENATE('Board Data'!$E$60,'Board Data'!B66)</f>
        <v>2008SD035</v>
      </c>
      <c r="C27" s="1">
        <f>'Board Data'!E66</f>
        <v>9.0611800637599416</v>
      </c>
      <c r="D27" s="1">
        <f>'Board Data'!$E$84</f>
        <v>5.2849730757543565</v>
      </c>
    </row>
    <row r="28" spans="1:4" x14ac:dyDescent="0.2">
      <c r="A28" t="s">
        <v>24</v>
      </c>
      <c r="B28" t="str">
        <f>CONCATENATE('Board Data'!$E$60,'Board Data'!B67)</f>
        <v>2008SD037</v>
      </c>
      <c r="C28" s="1">
        <f>'Board Data'!E67</f>
        <v>2.6817820665712864</v>
      </c>
      <c r="D28" s="1">
        <f>'Board Data'!$E$84</f>
        <v>5.2849730757543565</v>
      </c>
    </row>
    <row r="29" spans="1:4" x14ac:dyDescent="0.2">
      <c r="A29" t="s">
        <v>25</v>
      </c>
      <c r="B29" t="str">
        <f>CONCATENATE('Board Data'!$E$60,'Board Data'!B68)</f>
        <v>2008SD039</v>
      </c>
      <c r="C29" s="1">
        <f>'Board Data'!E68</f>
        <v>1.8496684570496007</v>
      </c>
      <c r="D29" s="1">
        <f>'Board Data'!$E$84</f>
        <v>5.2849730757543565</v>
      </c>
    </row>
    <row r="30" spans="1:4" x14ac:dyDescent="0.2">
      <c r="A30" t="s">
        <v>26</v>
      </c>
      <c r="B30" t="str">
        <f>CONCATENATE('Board Data'!$E$60,'Board Data'!B69)</f>
        <v>2008SD040</v>
      </c>
      <c r="C30" s="1">
        <f>'Board Data'!E69</f>
        <v>3.532614975648054</v>
      </c>
      <c r="D30" s="1">
        <f>'Board Data'!$E$84</f>
        <v>5.2849730757543565</v>
      </c>
    </row>
    <row r="31" spans="1:4" x14ac:dyDescent="0.2">
      <c r="A31" t="s">
        <v>27</v>
      </c>
      <c r="B31" t="str">
        <f>CONCATENATE('Board Data'!$E$60,'Board Data'!B70)</f>
        <v>2008SDA01</v>
      </c>
      <c r="C31" s="1">
        <f>'Board Data'!E70</f>
        <v>4.4183500634175594</v>
      </c>
      <c r="D31" s="1">
        <f>'Board Data'!$E$84</f>
        <v>5.2849730757543565</v>
      </c>
    </row>
    <row r="32" spans="1:4" x14ac:dyDescent="0.2">
      <c r="A32" t="s">
        <v>28</v>
      </c>
      <c r="B32" t="str">
        <f>CONCATENATE('Board Data'!$E$60,'Board Data'!B71)</f>
        <v>2008SDA02</v>
      </c>
      <c r="C32" s="1">
        <f>'Board Data'!E71</f>
        <v>4.9608479104940475</v>
      </c>
      <c r="D32" s="1">
        <f>'Board Data'!$E$84</f>
        <v>5.2849730757543565</v>
      </c>
    </row>
    <row r="33" spans="1:4" x14ac:dyDescent="0.2">
      <c r="A33" t="s">
        <v>29</v>
      </c>
      <c r="B33" t="str">
        <f>CONCATENATE('Board Data'!$E$60,'Board Data'!B72)</f>
        <v>2008SF999</v>
      </c>
      <c r="C33" s="1">
        <f>'Board Data'!E72</f>
        <v>5.4666994349873894</v>
      </c>
      <c r="D33" s="1">
        <f>'Board Data'!$E$84</f>
        <v>5.2849730757543565</v>
      </c>
    </row>
    <row r="34" spans="1:4" x14ac:dyDescent="0.2">
      <c r="A34" t="s">
        <v>30</v>
      </c>
      <c r="B34" t="str">
        <f>CONCATENATE('Board Data'!$E$60,'Board Data'!B73)</f>
        <v>2008SG999</v>
      </c>
      <c r="C34" s="1">
        <f>'Board Data'!E73</f>
        <v>5.3303638750293851</v>
      </c>
      <c r="D34" s="1">
        <f>'Board Data'!$E$84</f>
        <v>5.2849730757543565</v>
      </c>
    </row>
    <row r="35" spans="1:4" x14ac:dyDescent="0.2">
      <c r="A35" t="s">
        <v>31</v>
      </c>
      <c r="B35" t="str">
        <f>CONCATENATE('Board Data'!$E$60,'Board Data'!B74)</f>
        <v>2008SH999</v>
      </c>
      <c r="C35" s="1">
        <f>'Board Data'!E74</f>
        <v>4.8594451869259396</v>
      </c>
      <c r="D35" s="1">
        <f>'Board Data'!$E$84</f>
        <v>5.2849730757543565</v>
      </c>
    </row>
    <row r="36" spans="1:4" x14ac:dyDescent="0.2">
      <c r="A36" t="s">
        <v>32</v>
      </c>
      <c r="B36" t="str">
        <f>CONCATENATE('Board Data'!$E$60,'Board Data'!B75)</f>
        <v>2008SL999</v>
      </c>
      <c r="C36" s="1">
        <f>'Board Data'!E75</f>
        <v>5.8899781534993787</v>
      </c>
      <c r="D36" s="1">
        <f>'Board Data'!$E$84</f>
        <v>5.2849730757543565</v>
      </c>
    </row>
    <row r="37" spans="1:4" x14ac:dyDescent="0.2">
      <c r="A37" t="s">
        <v>33</v>
      </c>
      <c r="B37" t="str">
        <f>CONCATENATE('Board Data'!$E$60,'Board Data'!B76)</f>
        <v>2008SN999</v>
      </c>
      <c r="C37" s="1">
        <f>'Board Data'!E76</f>
        <v>4.9541199412619843</v>
      </c>
      <c r="D37" s="1">
        <f>'Board Data'!$E$84</f>
        <v>5.2849730757543565</v>
      </c>
    </row>
    <row r="38" spans="1:4" x14ac:dyDescent="0.2">
      <c r="A38" t="s">
        <v>34</v>
      </c>
      <c r="B38" t="str">
        <f>CONCATENATE('Board Data'!$E$60,'Board Data'!B77)</f>
        <v>2008SR999</v>
      </c>
      <c r="C38" s="1">
        <f>'Board Data'!E77</f>
        <v>4.5946087757386422</v>
      </c>
      <c r="D38" s="1">
        <f>'Board Data'!$E$84</f>
        <v>5.2849730757543565</v>
      </c>
    </row>
    <row r="39" spans="1:4" x14ac:dyDescent="0.2">
      <c r="A39" t="s">
        <v>35</v>
      </c>
      <c r="B39" t="str">
        <f>CONCATENATE('Board Data'!$E$60,'Board Data'!B78)</f>
        <v>2008SS999</v>
      </c>
      <c r="C39" s="1">
        <f>'Board Data'!E78</f>
        <v>4.9847557163084684</v>
      </c>
      <c r="D39" s="1">
        <f>'Board Data'!$E$84</f>
        <v>5.2849730757543565</v>
      </c>
    </row>
    <row r="40" spans="1:4" x14ac:dyDescent="0.2">
      <c r="A40" t="s">
        <v>36</v>
      </c>
      <c r="B40" t="str">
        <f>CONCATENATE('Board Data'!$E$60,'Board Data'!B79)</f>
        <v>2008ST999</v>
      </c>
      <c r="C40" s="1">
        <f>'Board Data'!E79</f>
        <v>5.3972205661097785</v>
      </c>
      <c r="D40" s="1">
        <f>'Board Data'!$E$84</f>
        <v>5.2849730757543565</v>
      </c>
    </row>
    <row r="41" spans="1:4" x14ac:dyDescent="0.2">
      <c r="A41" t="s">
        <v>37</v>
      </c>
      <c r="B41" t="str">
        <f>CONCATENATE('Board Data'!$E$60,'Board Data'!B80)</f>
        <v>2008SV999</v>
      </c>
      <c r="C41" s="1">
        <f>'Board Data'!E80</f>
        <v>5.4767656699651193</v>
      </c>
      <c r="D41" s="1">
        <f>'Board Data'!$E$84</f>
        <v>5.2849730757543565</v>
      </c>
    </row>
    <row r="42" spans="1:4" x14ac:dyDescent="0.2">
      <c r="A42" t="s">
        <v>38</v>
      </c>
      <c r="B42" t="str">
        <f>CONCATENATE('Board Data'!$E$60,'Board Data'!B81)</f>
        <v>2008SW999</v>
      </c>
      <c r="C42" s="1">
        <f>'Board Data'!E81</f>
        <v>5.3336666911306114</v>
      </c>
      <c r="D42" s="1">
        <f>'Board Data'!$E$84</f>
        <v>5.2849730757543565</v>
      </c>
    </row>
    <row r="43" spans="1:4" x14ac:dyDescent="0.2">
      <c r="A43" t="s">
        <v>39</v>
      </c>
      <c r="B43" t="str">
        <f>CONCATENATE('Board Data'!$E$60,'Board Data'!B82)</f>
        <v>2008SY999</v>
      </c>
      <c r="C43" s="1">
        <f>'Board Data'!E82</f>
        <v>5.1385704829545311</v>
      </c>
      <c r="D43" s="1">
        <f>'Board Data'!$E$84</f>
        <v>5.2849730757543565</v>
      </c>
    </row>
    <row r="44" spans="1:4" x14ac:dyDescent="0.2">
      <c r="A44" t="s">
        <v>40</v>
      </c>
      <c r="B44" t="str">
        <f>CONCATENATE('Board Data'!$E$60,'Board Data'!B83)</f>
        <v>2008SZ999</v>
      </c>
      <c r="C44" s="1">
        <f>'Board Data'!E83</f>
        <v>5.451748151188732</v>
      </c>
      <c r="D44" s="1">
        <f>'Board Data'!$E$84</f>
        <v>5.2849730757543565</v>
      </c>
    </row>
    <row r="45" spans="1:4" x14ac:dyDescent="0.2">
      <c r="A45" t="s">
        <v>18</v>
      </c>
      <c r="B45" t="str">
        <f>CONCATENATE('Board Data'!$F$60,'Board Data'!B62)</f>
        <v>2009SA999</v>
      </c>
      <c r="C45" s="1">
        <f>'Board Data'!F62</f>
        <v>5.669360837103933</v>
      </c>
      <c r="D45" s="1">
        <f>'Board Data'!$F$84</f>
        <v>4.9455108800807368</v>
      </c>
    </row>
    <row r="46" spans="1:4" x14ac:dyDescent="0.2">
      <c r="A46" t="s">
        <v>19</v>
      </c>
      <c r="B46" t="str">
        <f>CONCATENATE('Board Data'!$F$60,'Board Data'!B63)</f>
        <v>2009SB999</v>
      </c>
      <c r="C46" s="1">
        <f>'Board Data'!F63</f>
        <v>4.6487230658169478</v>
      </c>
      <c r="D46" s="1">
        <f>'Board Data'!$F$84</f>
        <v>4.9455108800807368</v>
      </c>
    </row>
    <row r="47" spans="1:4" x14ac:dyDescent="0.2">
      <c r="A47" t="s">
        <v>21</v>
      </c>
      <c r="B47" t="str">
        <f>CONCATENATE('Board Data'!$F$60,'Board Data'!B64)</f>
        <v>2009SD021</v>
      </c>
      <c r="C47" s="1">
        <f>'Board Data'!F64</f>
        <v>4.2722162418696286</v>
      </c>
      <c r="D47" s="1">
        <f>'Board Data'!$F$84</f>
        <v>4.9455108800807368</v>
      </c>
    </row>
    <row r="48" spans="1:4" x14ac:dyDescent="0.2">
      <c r="A48" t="s">
        <v>22</v>
      </c>
      <c r="B48" t="str">
        <f>CONCATENATE('Board Data'!$F$60,'Board Data'!B65)</f>
        <v>2009SD026</v>
      </c>
      <c r="C48" s="1">
        <f>'Board Data'!F65</f>
        <v>5.4319630581517293</v>
      </c>
      <c r="D48" s="1">
        <f>'Board Data'!$F$84</f>
        <v>4.9455108800807368</v>
      </c>
    </row>
    <row r="49" spans="1:4" x14ac:dyDescent="0.2">
      <c r="A49" t="s">
        <v>23</v>
      </c>
      <c r="B49" t="str">
        <f>CONCATENATE('Board Data'!$F$60,'Board Data'!B66)</f>
        <v>2009SD035</v>
      </c>
      <c r="C49" s="1">
        <f>'Board Data'!F66</f>
        <v>6.0882885723274773</v>
      </c>
      <c r="D49" s="1">
        <f>'Board Data'!$F$84</f>
        <v>4.9455108800807368</v>
      </c>
    </row>
    <row r="50" spans="1:4" x14ac:dyDescent="0.2">
      <c r="A50" t="s">
        <v>24</v>
      </c>
      <c r="B50" t="str">
        <f>CONCATENATE('Board Data'!$F$60,'Board Data'!B67)</f>
        <v>2009SD037</v>
      </c>
      <c r="C50" s="1">
        <f>'Board Data'!F67</f>
        <v>3.2273567959271734</v>
      </c>
      <c r="D50" s="1">
        <f>'Board Data'!$F$84</f>
        <v>4.9455108800807368</v>
      </c>
    </row>
    <row r="51" spans="1:4" x14ac:dyDescent="0.2">
      <c r="A51" t="s">
        <v>25</v>
      </c>
      <c r="B51" t="str">
        <f>CONCATENATE('Board Data'!$F$60,'Board Data'!B68)</f>
        <v>2009SD039</v>
      </c>
      <c r="C51" s="1">
        <f>'Board Data'!F68</f>
        <v>2.6832946588768265</v>
      </c>
      <c r="D51" s="1">
        <f>'Board Data'!$F$84</f>
        <v>4.9455108800807368</v>
      </c>
    </row>
    <row r="52" spans="1:4" x14ac:dyDescent="0.2">
      <c r="A52" t="s">
        <v>26</v>
      </c>
      <c r="B52" t="str">
        <f>CONCATENATE('Board Data'!$F$60,'Board Data'!B69)</f>
        <v>2009SD040</v>
      </c>
      <c r="C52" s="1">
        <f>'Board Data'!F69</f>
        <v>2.1322386795327342</v>
      </c>
      <c r="D52" s="1">
        <f>'Board Data'!$F$84</f>
        <v>4.9455108800807368</v>
      </c>
    </row>
    <row r="53" spans="1:4" x14ac:dyDescent="0.2">
      <c r="A53" t="s">
        <v>27</v>
      </c>
      <c r="B53" t="str">
        <f>CONCATENATE('Board Data'!$F$60,'Board Data'!B70)</f>
        <v>2009SDA01</v>
      </c>
      <c r="C53" s="1">
        <f>'Board Data'!F70</f>
        <v>6.040976437773911</v>
      </c>
      <c r="D53" s="1">
        <f>'Board Data'!$F$84</f>
        <v>4.9455108800807368</v>
      </c>
    </row>
    <row r="54" spans="1:4" x14ac:dyDescent="0.2">
      <c r="A54" t="s">
        <v>28</v>
      </c>
      <c r="B54" t="str">
        <f>CONCATENATE('Board Data'!$F$60,'Board Data'!B71)</f>
        <v>2009SDA02</v>
      </c>
      <c r="C54" s="1">
        <f>'Board Data'!F71</f>
        <v>4.4077872806448974</v>
      </c>
      <c r="D54" s="1">
        <f>'Board Data'!$F$84</f>
        <v>4.9455108800807368</v>
      </c>
    </row>
    <row r="55" spans="1:4" x14ac:dyDescent="0.2">
      <c r="A55" t="s">
        <v>29</v>
      </c>
      <c r="B55" t="str">
        <f>CONCATENATE('Board Data'!$F$60,'Board Data'!B72)</f>
        <v>2009SF999</v>
      </c>
      <c r="C55" s="1">
        <f>'Board Data'!F72</f>
        <v>5.3008033818918419</v>
      </c>
      <c r="D55" s="1">
        <f>'Board Data'!$F$84</f>
        <v>4.9455108800807368</v>
      </c>
    </row>
    <row r="56" spans="1:4" x14ac:dyDescent="0.2">
      <c r="A56" t="s">
        <v>30</v>
      </c>
      <c r="B56" t="str">
        <f>CONCATENATE('Board Data'!$F$60,'Board Data'!B73)</f>
        <v>2009SG999</v>
      </c>
      <c r="C56" s="1">
        <f>'Board Data'!F73</f>
        <v>4.9172402819509964</v>
      </c>
      <c r="D56" s="1">
        <f>'Board Data'!$F$84</f>
        <v>4.9455108800807368</v>
      </c>
    </row>
    <row r="57" spans="1:4" x14ac:dyDescent="0.2">
      <c r="A57" t="s">
        <v>31</v>
      </c>
      <c r="B57" t="str">
        <f>CONCATENATE('Board Data'!$F$60,'Board Data'!B74)</f>
        <v>2009SH999</v>
      </c>
      <c r="C57" s="1">
        <f>'Board Data'!F74</f>
        <v>4.9733873017982777</v>
      </c>
      <c r="D57" s="1">
        <f>'Board Data'!$F$84</f>
        <v>4.9455108800807368</v>
      </c>
    </row>
    <row r="58" spans="1:4" x14ac:dyDescent="0.2">
      <c r="A58" t="s">
        <v>32</v>
      </c>
      <c r="B58" t="str">
        <f>CONCATENATE('Board Data'!$F$60,'Board Data'!B75)</f>
        <v>2009SL999</v>
      </c>
      <c r="C58" s="1">
        <f>'Board Data'!F75</f>
        <v>5.0239937879129375</v>
      </c>
      <c r="D58" s="1">
        <f>'Board Data'!$F$84</f>
        <v>4.9455108800807368</v>
      </c>
    </row>
    <row r="59" spans="1:4" x14ac:dyDescent="0.2">
      <c r="A59" t="s">
        <v>33</v>
      </c>
      <c r="B59" t="str">
        <f>CONCATENATE('Board Data'!$F$60,'Board Data'!B76)</f>
        <v>2009SN999</v>
      </c>
      <c r="C59" s="1">
        <f>'Board Data'!F76</f>
        <v>4.6082383541328999</v>
      </c>
      <c r="D59" s="1">
        <f>'Board Data'!$F$84</f>
        <v>4.9455108800807368</v>
      </c>
    </row>
    <row r="60" spans="1:4" x14ac:dyDescent="0.2">
      <c r="A60" t="s">
        <v>34</v>
      </c>
      <c r="B60" t="str">
        <f>CONCATENATE('Board Data'!$F$60,'Board Data'!B77)</f>
        <v>2009SR999</v>
      </c>
      <c r="C60" s="1">
        <f>'Board Data'!F77</f>
        <v>5.3597678352202394</v>
      </c>
      <c r="D60" s="1">
        <f>'Board Data'!$F$84</f>
        <v>4.9455108800807368</v>
      </c>
    </row>
    <row r="61" spans="1:4" x14ac:dyDescent="0.2">
      <c r="A61" t="s">
        <v>35</v>
      </c>
      <c r="B61" t="str">
        <f>CONCATENATE('Board Data'!$F$60,'Board Data'!B78)</f>
        <v>2009SS999</v>
      </c>
      <c r="C61" s="1">
        <f>'Board Data'!F78</f>
        <v>4.6074594997490896</v>
      </c>
      <c r="D61" s="1">
        <f>'Board Data'!$F$84</f>
        <v>4.9455108800807368</v>
      </c>
    </row>
    <row r="62" spans="1:4" x14ac:dyDescent="0.2">
      <c r="A62" t="s">
        <v>36</v>
      </c>
      <c r="B62" t="str">
        <f>CONCATENATE('Board Data'!$F$60,'Board Data'!B79)</f>
        <v>2009ST999</v>
      </c>
      <c r="C62" s="1">
        <f>'Board Data'!F79</f>
        <v>5.0749013878903382</v>
      </c>
      <c r="D62" s="1">
        <f>'Board Data'!$F$84</f>
        <v>4.9455108800807368</v>
      </c>
    </row>
    <row r="63" spans="1:4" x14ac:dyDescent="0.2">
      <c r="A63" t="s">
        <v>37</v>
      </c>
      <c r="B63" t="str">
        <f>CONCATENATE('Board Data'!$F$60,'Board Data'!B80)</f>
        <v>2009SV999</v>
      </c>
      <c r="C63" s="1">
        <f>'Board Data'!F80</f>
        <v>5.4266555870086544</v>
      </c>
      <c r="D63" s="1">
        <f>'Board Data'!$F$84</f>
        <v>4.9455108800807368</v>
      </c>
    </row>
    <row r="64" spans="1:4" x14ac:dyDescent="0.2">
      <c r="A64" t="s">
        <v>38</v>
      </c>
      <c r="B64" t="str">
        <f>CONCATENATE('Board Data'!$F$60,'Board Data'!B81)</f>
        <v>2009SW999</v>
      </c>
      <c r="C64" s="1">
        <f>'Board Data'!F81</f>
        <v>5.4028731304837763</v>
      </c>
      <c r="D64" s="1">
        <f>'Board Data'!$F$84</f>
        <v>4.9455108800807368</v>
      </c>
    </row>
    <row r="65" spans="1:4" x14ac:dyDescent="0.2">
      <c r="A65" t="s">
        <v>39</v>
      </c>
      <c r="B65" t="str">
        <f>CONCATENATE('Board Data'!$F$60,'Board Data'!B82)</f>
        <v>2009SY999</v>
      </c>
      <c r="C65" s="1">
        <f>'Board Data'!F82</f>
        <v>4.6045366806724308</v>
      </c>
      <c r="D65" s="1">
        <f>'Board Data'!$F$84</f>
        <v>4.9455108800807368</v>
      </c>
    </row>
    <row r="66" spans="1:4" x14ac:dyDescent="0.2">
      <c r="A66" t="s">
        <v>40</v>
      </c>
      <c r="B66" t="str">
        <f>CONCATENATE('Board Data'!$F$60,'Board Data'!B83)</f>
        <v>2009SZ999</v>
      </c>
      <c r="C66" s="1">
        <f>'Board Data'!F83</f>
        <v>4.4525692901137202</v>
      </c>
      <c r="D66" s="1">
        <f>'Board Data'!$F$84</f>
        <v>4.9455108800807368</v>
      </c>
    </row>
    <row r="67" spans="1:4" x14ac:dyDescent="0.2">
      <c r="A67" t="s">
        <v>18</v>
      </c>
      <c r="B67" t="s">
        <v>68</v>
      </c>
      <c r="C67">
        <v>4.9845198821775423</v>
      </c>
      <c r="D67">
        <v>4.752414868658966</v>
      </c>
    </row>
    <row r="68" spans="1:4" x14ac:dyDescent="0.2">
      <c r="A68" t="s">
        <v>19</v>
      </c>
      <c r="B68" t="s">
        <v>69</v>
      </c>
      <c r="C68">
        <v>4.4790357543969304</v>
      </c>
      <c r="D68">
        <v>4.752414868658966</v>
      </c>
    </row>
    <row r="69" spans="1:4" x14ac:dyDescent="0.2">
      <c r="A69" t="s">
        <v>21</v>
      </c>
      <c r="B69" t="s">
        <v>70</v>
      </c>
      <c r="C69">
        <v>4.1321015620790549</v>
      </c>
      <c r="D69">
        <v>4.752414868658966</v>
      </c>
    </row>
    <row r="70" spans="1:4" x14ac:dyDescent="0.2">
      <c r="A70" t="s">
        <v>22</v>
      </c>
      <c r="B70" t="s">
        <v>71</v>
      </c>
      <c r="C70">
        <v>5.590213517051847</v>
      </c>
      <c r="D70">
        <v>4.752414868658966</v>
      </c>
    </row>
    <row r="71" spans="1:4" x14ac:dyDescent="0.2">
      <c r="A71" t="s">
        <v>23</v>
      </c>
      <c r="B71" t="s">
        <v>72</v>
      </c>
      <c r="C71">
        <v>5.0413396207994907</v>
      </c>
      <c r="D71">
        <v>4.752414868658966</v>
      </c>
    </row>
    <row r="72" spans="1:4" x14ac:dyDescent="0.2">
      <c r="A72" t="s">
        <v>24</v>
      </c>
      <c r="B72" t="s">
        <v>73</v>
      </c>
      <c r="C72">
        <v>2.9811492637761439</v>
      </c>
      <c r="D72">
        <v>4.752414868658966</v>
      </c>
    </row>
    <row r="73" spans="1:4" x14ac:dyDescent="0.2">
      <c r="A73" t="s">
        <v>25</v>
      </c>
      <c r="B73" t="s">
        <v>74</v>
      </c>
      <c r="C73">
        <v>2.3981875609516128</v>
      </c>
      <c r="D73">
        <v>4.752414868658966</v>
      </c>
    </row>
    <row r="74" spans="1:4" x14ac:dyDescent="0.2">
      <c r="A74" t="s">
        <v>26</v>
      </c>
      <c r="B74" t="s">
        <v>75</v>
      </c>
      <c r="C74">
        <v>2.4452646598674685</v>
      </c>
      <c r="D74">
        <v>4.752414868658966</v>
      </c>
    </row>
    <row r="75" spans="1:4" x14ac:dyDescent="0.2">
      <c r="A75" t="s">
        <v>27</v>
      </c>
      <c r="B75" t="s">
        <v>76</v>
      </c>
      <c r="C75">
        <v>5.6107658904723836</v>
      </c>
      <c r="D75">
        <v>4.752414868658966</v>
      </c>
    </row>
    <row r="76" spans="1:4" x14ac:dyDescent="0.2">
      <c r="A76" t="s">
        <v>28</v>
      </c>
      <c r="B76" t="s">
        <v>77</v>
      </c>
      <c r="C76">
        <v>3.9962816475006457</v>
      </c>
      <c r="D76">
        <v>4.752414868658966</v>
      </c>
    </row>
    <row r="77" spans="1:4" x14ac:dyDescent="0.2">
      <c r="A77" t="s">
        <v>29</v>
      </c>
      <c r="B77" t="s">
        <v>78</v>
      </c>
      <c r="C77">
        <v>4.9280843449670151</v>
      </c>
      <c r="D77">
        <v>4.752414868658966</v>
      </c>
    </row>
    <row r="78" spans="1:4" x14ac:dyDescent="0.2">
      <c r="A78" t="s">
        <v>30</v>
      </c>
      <c r="B78" t="s">
        <v>79</v>
      </c>
      <c r="C78">
        <v>4.785186814242893</v>
      </c>
      <c r="D78">
        <v>4.752414868658966</v>
      </c>
    </row>
    <row r="79" spans="1:4" x14ac:dyDescent="0.2">
      <c r="A79" t="s">
        <v>31</v>
      </c>
      <c r="B79" t="s">
        <v>80</v>
      </c>
      <c r="C79">
        <v>4.8093775250817146</v>
      </c>
      <c r="D79">
        <v>4.752414868658966</v>
      </c>
    </row>
    <row r="80" spans="1:4" x14ac:dyDescent="0.2">
      <c r="A80" t="s">
        <v>32</v>
      </c>
      <c r="B80" t="s">
        <v>81</v>
      </c>
      <c r="C80">
        <v>4.4524984678372421</v>
      </c>
      <c r="D80">
        <v>4.752414868658966</v>
      </c>
    </row>
    <row r="81" spans="1:4" x14ac:dyDescent="0.2">
      <c r="A81" t="s">
        <v>33</v>
      </c>
      <c r="B81" t="s">
        <v>82</v>
      </c>
      <c r="C81">
        <v>4.6292137364391346</v>
      </c>
      <c r="D81">
        <v>4.752414868658966</v>
      </c>
    </row>
    <row r="82" spans="1:4" x14ac:dyDescent="0.2">
      <c r="A82" t="s">
        <v>34</v>
      </c>
      <c r="B82" t="s">
        <v>83</v>
      </c>
      <c r="C82">
        <v>4.3340967175856164</v>
      </c>
      <c r="D82">
        <v>4.752414868658966</v>
      </c>
    </row>
    <row r="83" spans="1:4" x14ac:dyDescent="0.2">
      <c r="A83" t="s">
        <v>35</v>
      </c>
      <c r="B83" t="s">
        <v>84</v>
      </c>
      <c r="C83">
        <v>4.4640499431522329</v>
      </c>
      <c r="D83">
        <v>4.752414868658966</v>
      </c>
    </row>
    <row r="84" spans="1:4" x14ac:dyDescent="0.2">
      <c r="A84" t="s">
        <v>36</v>
      </c>
      <c r="B84" t="s">
        <v>85</v>
      </c>
      <c r="C84">
        <v>5.1848345252324686</v>
      </c>
      <c r="D84">
        <v>4.752414868658966</v>
      </c>
    </row>
    <row r="85" spans="1:4" x14ac:dyDescent="0.2">
      <c r="A85" t="s">
        <v>37</v>
      </c>
      <c r="B85" t="s">
        <v>86</v>
      </c>
      <c r="C85">
        <v>5.2835186272308219</v>
      </c>
      <c r="D85">
        <v>4.752414868658966</v>
      </c>
    </row>
    <row r="86" spans="1:4" x14ac:dyDescent="0.2">
      <c r="A86" t="s">
        <v>38</v>
      </c>
      <c r="B86" t="s">
        <v>87</v>
      </c>
      <c r="C86">
        <v>4.8754092805312919</v>
      </c>
      <c r="D86">
        <v>4.752414868658966</v>
      </c>
    </row>
    <row r="87" spans="1:4" x14ac:dyDescent="0.2">
      <c r="A87" t="s">
        <v>39</v>
      </c>
      <c r="B87" t="s">
        <v>88</v>
      </c>
      <c r="C87">
        <v>4.5175911215958759</v>
      </c>
      <c r="D87">
        <v>4.752414868658966</v>
      </c>
    </row>
    <row r="88" spans="1:4" x14ac:dyDescent="0.2">
      <c r="A88" t="s">
        <v>40</v>
      </c>
      <c r="B88" t="s">
        <v>89</v>
      </c>
      <c r="C88">
        <v>4.7921409702136426</v>
      </c>
      <c r="D88">
        <v>4.752414868658966</v>
      </c>
    </row>
    <row r="89" spans="1:4" x14ac:dyDescent="0.2">
      <c r="A89" t="s">
        <v>18</v>
      </c>
      <c r="B89" t="s">
        <v>91</v>
      </c>
      <c r="C89">
        <v>5.203729465495198</v>
      </c>
      <c r="D89">
        <v>4.7372548738888494</v>
      </c>
    </row>
    <row r="90" spans="1:4" x14ac:dyDescent="0.2">
      <c r="A90" t="s">
        <v>19</v>
      </c>
      <c r="B90" t="s">
        <v>92</v>
      </c>
      <c r="C90">
        <v>4.0746696833705576</v>
      </c>
      <c r="D90">
        <v>4.7372548738888494</v>
      </c>
    </row>
    <row r="91" spans="1:4" x14ac:dyDescent="0.2">
      <c r="A91" t="s">
        <v>21</v>
      </c>
      <c r="B91" t="s">
        <v>93</v>
      </c>
      <c r="C91">
        <v>3.9431093809981888</v>
      </c>
      <c r="D91">
        <v>4.7372548738888494</v>
      </c>
    </row>
    <row r="92" spans="1:4" x14ac:dyDescent="0.2">
      <c r="A92" t="s">
        <v>22</v>
      </c>
      <c r="B92" t="s">
        <v>94</v>
      </c>
      <c r="C92">
        <v>5.8589589633932286</v>
      </c>
      <c r="D92">
        <v>4.7372548738888494</v>
      </c>
    </row>
    <row r="93" spans="1:4" x14ac:dyDescent="0.2">
      <c r="A93" t="s">
        <v>23</v>
      </c>
      <c r="B93" t="s">
        <v>95</v>
      </c>
      <c r="C93">
        <v>4.7138221888171854</v>
      </c>
      <c r="D93">
        <v>4.7372548738888494</v>
      </c>
    </row>
    <row r="94" spans="1:4" x14ac:dyDescent="0.2">
      <c r="A94" t="s">
        <v>24</v>
      </c>
      <c r="B94" t="s">
        <v>96</v>
      </c>
      <c r="C94">
        <v>2.618174222155953</v>
      </c>
      <c r="D94">
        <v>4.7372548738888494</v>
      </c>
    </row>
    <row r="95" spans="1:4" x14ac:dyDescent="0.2">
      <c r="A95" t="s">
        <v>25</v>
      </c>
      <c r="B95" t="s">
        <v>97</v>
      </c>
      <c r="C95">
        <v>2.7102026340382999</v>
      </c>
      <c r="D95">
        <v>4.7372548738888494</v>
      </c>
    </row>
    <row r="96" spans="1:4" x14ac:dyDescent="0.2">
      <c r="A96" t="s">
        <v>26</v>
      </c>
      <c r="B96" t="s">
        <v>98</v>
      </c>
      <c r="C96">
        <v>3.6407783687520303</v>
      </c>
      <c r="D96">
        <v>4.7372548738888494</v>
      </c>
    </row>
    <row r="97" spans="1:4" x14ac:dyDescent="0.2">
      <c r="A97" t="s">
        <v>27</v>
      </c>
      <c r="B97" t="s">
        <v>99</v>
      </c>
      <c r="C97">
        <v>5.007224599636297</v>
      </c>
      <c r="D97">
        <v>4.7372548738888494</v>
      </c>
    </row>
    <row r="98" spans="1:4" x14ac:dyDescent="0.2">
      <c r="A98" t="s">
        <v>28</v>
      </c>
      <c r="B98" t="s">
        <v>100</v>
      </c>
      <c r="C98">
        <v>3.9711204406800054</v>
      </c>
      <c r="D98">
        <v>4.7372548738888494</v>
      </c>
    </row>
    <row r="99" spans="1:4" x14ac:dyDescent="0.2">
      <c r="A99" t="s">
        <v>29</v>
      </c>
      <c r="B99" t="s">
        <v>101</v>
      </c>
      <c r="C99">
        <v>5.05926271518892</v>
      </c>
      <c r="D99">
        <v>4.7372548738888494</v>
      </c>
    </row>
    <row r="100" spans="1:4" x14ac:dyDescent="0.2">
      <c r="A100" t="s">
        <v>30</v>
      </c>
      <c r="B100" t="s">
        <v>102</v>
      </c>
      <c r="C100">
        <v>4.7733315051770395</v>
      </c>
      <c r="D100">
        <v>4.7372548738888494</v>
      </c>
    </row>
    <row r="101" spans="1:4" x14ac:dyDescent="0.2">
      <c r="A101" t="s">
        <v>31</v>
      </c>
      <c r="B101" t="s">
        <v>103</v>
      </c>
      <c r="C101">
        <v>4.8025457610585178</v>
      </c>
      <c r="D101">
        <v>4.7372548738888494</v>
      </c>
    </row>
    <row r="102" spans="1:4" x14ac:dyDescent="0.2">
      <c r="A102" t="s">
        <v>32</v>
      </c>
      <c r="B102" t="s">
        <v>104</v>
      </c>
      <c r="C102">
        <v>4.3160450102321919</v>
      </c>
      <c r="D102">
        <v>4.7372548738888494</v>
      </c>
    </row>
    <row r="103" spans="1:4" x14ac:dyDescent="0.2">
      <c r="A103" t="s">
        <v>33</v>
      </c>
      <c r="B103" t="s">
        <v>105</v>
      </c>
      <c r="C103">
        <v>4.4484283741304766</v>
      </c>
      <c r="D103">
        <v>4.7372548738888494</v>
      </c>
    </row>
    <row r="104" spans="1:4" x14ac:dyDescent="0.2">
      <c r="A104" t="s">
        <v>34</v>
      </c>
      <c r="B104" t="s">
        <v>106</v>
      </c>
      <c r="C104">
        <v>4.6758844601932683</v>
      </c>
      <c r="D104">
        <v>4.7372548738888494</v>
      </c>
    </row>
    <row r="105" spans="1:4" x14ac:dyDescent="0.2">
      <c r="A105" t="s">
        <v>35</v>
      </c>
      <c r="B105" t="s">
        <v>107</v>
      </c>
      <c r="C105">
        <v>4.4741285863944613</v>
      </c>
      <c r="D105">
        <v>4.7372548738888494</v>
      </c>
    </row>
    <row r="106" spans="1:4" x14ac:dyDescent="0.2">
      <c r="A106" t="s">
        <v>36</v>
      </c>
      <c r="B106" t="s">
        <v>108</v>
      </c>
      <c r="C106">
        <v>5.147021636170531</v>
      </c>
      <c r="D106">
        <v>4.7372548738888494</v>
      </c>
    </row>
    <row r="107" spans="1:4" x14ac:dyDescent="0.2">
      <c r="A107" t="s">
        <v>37</v>
      </c>
      <c r="B107" t="s">
        <v>109</v>
      </c>
      <c r="C107">
        <v>5.5251077396878649</v>
      </c>
      <c r="D107">
        <v>4.7372548738888494</v>
      </c>
    </row>
    <row r="108" spans="1:4" x14ac:dyDescent="0.2">
      <c r="A108" t="s">
        <v>38</v>
      </c>
      <c r="B108" t="s">
        <v>110</v>
      </c>
      <c r="C108">
        <v>4.8270474384721958</v>
      </c>
      <c r="D108">
        <v>4.7372548738888494</v>
      </c>
    </row>
    <row r="109" spans="1:4" x14ac:dyDescent="0.2">
      <c r="A109" t="s">
        <v>39</v>
      </c>
      <c r="B109" t="s">
        <v>111</v>
      </c>
      <c r="C109">
        <v>4.2907081715801381</v>
      </c>
      <c r="D109">
        <v>4.7372548738888494</v>
      </c>
    </row>
    <row r="110" spans="1:4" x14ac:dyDescent="0.2">
      <c r="A110" t="s">
        <v>40</v>
      </c>
      <c r="B110" t="s">
        <v>112</v>
      </c>
      <c r="C110">
        <v>4.3090315711503031</v>
      </c>
      <c r="D110">
        <v>4.7372548738888494</v>
      </c>
    </row>
    <row r="111" spans="1:4" x14ac:dyDescent="0.2">
      <c r="B111" t="s">
        <v>116</v>
      </c>
      <c r="C111" s="1">
        <v>5.339272401434533</v>
      </c>
      <c r="D111" s="1">
        <v>4.6271494961859316</v>
      </c>
    </row>
    <row r="112" spans="1:4" x14ac:dyDescent="0.2">
      <c r="B112" t="s">
        <v>117</v>
      </c>
      <c r="C112" s="1">
        <v>4.7116617025423988</v>
      </c>
      <c r="D112" s="1">
        <v>4.6271494961859316</v>
      </c>
    </row>
    <row r="113" spans="2:4" x14ac:dyDescent="0.2">
      <c r="B113" t="s">
        <v>118</v>
      </c>
      <c r="C113" s="1">
        <v>3.8468726057095606</v>
      </c>
      <c r="D113" s="1">
        <v>4.6271494961859316</v>
      </c>
    </row>
    <row r="114" spans="2:4" x14ac:dyDescent="0.2">
      <c r="B114" t="s">
        <v>119</v>
      </c>
      <c r="C114" s="1">
        <v>6.2949326762796343</v>
      </c>
      <c r="D114" s="1">
        <v>4.6271494961859316</v>
      </c>
    </row>
    <row r="115" spans="2:4" x14ac:dyDescent="0.2">
      <c r="B115" t="s">
        <v>120</v>
      </c>
      <c r="C115" s="1">
        <v>4.6222052183736544</v>
      </c>
      <c r="D115" s="1">
        <v>4.6271494961859316</v>
      </c>
    </row>
    <row r="116" spans="2:4" x14ac:dyDescent="0.2">
      <c r="B116" t="s">
        <v>121</v>
      </c>
      <c r="C116" s="1">
        <v>2.5418714272959853</v>
      </c>
      <c r="D116" s="1">
        <v>4.6271494961859316</v>
      </c>
    </row>
    <row r="117" spans="2:4" x14ac:dyDescent="0.2">
      <c r="B117" t="s">
        <v>122</v>
      </c>
      <c r="C117" s="1">
        <v>2.7970576433805587</v>
      </c>
      <c r="D117" s="1">
        <v>4.6271494961859316</v>
      </c>
    </row>
    <row r="118" spans="2:4" x14ac:dyDescent="0.2">
      <c r="B118" t="s">
        <v>123</v>
      </c>
      <c r="C118" s="1">
        <v>3.694189293891708</v>
      </c>
      <c r="D118" s="1">
        <v>4.6271494961859316</v>
      </c>
    </row>
    <row r="119" spans="2:4" x14ac:dyDescent="0.2">
      <c r="B119" t="s">
        <v>124</v>
      </c>
      <c r="C119" s="1">
        <v>4.5163208483738222</v>
      </c>
      <c r="D119" s="1">
        <v>4.6271494961859316</v>
      </c>
    </row>
    <row r="120" spans="2:4" x14ac:dyDescent="0.2">
      <c r="B120" t="s">
        <v>125</v>
      </c>
      <c r="C120" s="1">
        <v>3.7245247409640387</v>
      </c>
      <c r="D120" s="1">
        <v>4.6271494961859316</v>
      </c>
    </row>
    <row r="121" spans="2:4" x14ac:dyDescent="0.2">
      <c r="B121" t="s">
        <v>126</v>
      </c>
      <c r="C121" s="1">
        <v>5.3198589019733804</v>
      </c>
      <c r="D121" s="1">
        <v>4.6271494961859316</v>
      </c>
    </row>
    <row r="122" spans="2:4" x14ac:dyDescent="0.2">
      <c r="B122" t="s">
        <v>127</v>
      </c>
      <c r="C122" s="1">
        <v>4.6539654812739677</v>
      </c>
      <c r="D122" s="1">
        <v>4.6271494961859316</v>
      </c>
    </row>
    <row r="123" spans="2:4" x14ac:dyDescent="0.2">
      <c r="B123" t="s">
        <v>128</v>
      </c>
      <c r="C123" s="1">
        <v>4.4434657080554416</v>
      </c>
      <c r="D123" s="1">
        <v>4.6271494961859316</v>
      </c>
    </row>
    <row r="124" spans="2:4" x14ac:dyDescent="0.2">
      <c r="B124" t="s">
        <v>129</v>
      </c>
      <c r="C124" s="1">
        <v>4.367606747605703</v>
      </c>
      <c r="D124" s="1">
        <v>4.6271494961859316</v>
      </c>
    </row>
    <row r="125" spans="2:4" x14ac:dyDescent="0.2">
      <c r="B125" t="s">
        <v>130</v>
      </c>
      <c r="C125" s="1">
        <v>4.2677234634167371</v>
      </c>
      <c r="D125" s="1">
        <v>4.6271494961859316</v>
      </c>
    </row>
    <row r="126" spans="2:4" x14ac:dyDescent="0.2">
      <c r="B126" t="s">
        <v>131</v>
      </c>
      <c r="C126" s="1">
        <v>4.4261422417660494</v>
      </c>
      <c r="D126" s="1">
        <v>4.6271494961859316</v>
      </c>
    </row>
    <row r="127" spans="2:4" x14ac:dyDescent="0.2">
      <c r="B127" t="s">
        <v>132</v>
      </c>
      <c r="C127" s="1">
        <v>3.9869589908754666</v>
      </c>
      <c r="D127" s="1">
        <v>4.6271494961859316</v>
      </c>
    </row>
    <row r="128" spans="2:4" x14ac:dyDescent="0.2">
      <c r="B128" t="s">
        <v>133</v>
      </c>
      <c r="C128" s="1">
        <v>4.907598042915529</v>
      </c>
      <c r="D128" s="1">
        <v>4.6271494961859316</v>
      </c>
    </row>
    <row r="129" spans="1:4" x14ac:dyDescent="0.2">
      <c r="B129" t="s">
        <v>134</v>
      </c>
      <c r="C129" s="1">
        <v>5.5773568937610571</v>
      </c>
      <c r="D129" s="1">
        <v>4.6271494961859316</v>
      </c>
    </row>
    <row r="130" spans="1:4" x14ac:dyDescent="0.2">
      <c r="B130" t="s">
        <v>135</v>
      </c>
      <c r="C130" s="1">
        <v>5.1661967082543585</v>
      </c>
      <c r="D130" s="1">
        <v>4.6271494961859316</v>
      </c>
    </row>
    <row r="131" spans="1:4" x14ac:dyDescent="0.2">
      <c r="B131" t="s">
        <v>136</v>
      </c>
      <c r="C131" s="1">
        <v>4.1100488993295503</v>
      </c>
      <c r="D131" s="1">
        <v>4.6271494961859316</v>
      </c>
    </row>
    <row r="132" spans="1:4" x14ac:dyDescent="0.2">
      <c r="B132" t="s">
        <v>137</v>
      </c>
      <c r="C132" s="1">
        <v>4.9937623471683343</v>
      </c>
      <c r="D132" s="1">
        <v>4.6271494961859316</v>
      </c>
    </row>
    <row r="133" spans="1:4" x14ac:dyDescent="0.2">
      <c r="A133" t="str">
        <f>RIGHT(B133,5)</f>
        <v>SA999</v>
      </c>
      <c r="B133" t="s">
        <v>139</v>
      </c>
      <c r="C133" s="4">
        <f t="shared" ref="C133:C153" si="0">VLOOKUP($A133,chartdata,9,FALSE)</f>
        <v>5.634308779850814</v>
      </c>
      <c r="D133" s="5">
        <f t="shared" ref="D133:D154" si="1">VLOOKUP($A$155,chartdata,9,FALSE)</f>
        <v>4.7985569662464229</v>
      </c>
    </row>
    <row r="134" spans="1:4" x14ac:dyDescent="0.2">
      <c r="A134" t="str">
        <f t="shared" ref="A134:A154" si="2">RIGHT(B134,5)</f>
        <v>SB999</v>
      </c>
      <c r="B134" t="s">
        <v>140</v>
      </c>
      <c r="C134" s="4">
        <f t="shared" si="0"/>
        <v>4.2457922265220569</v>
      </c>
      <c r="D134" s="5">
        <f t="shared" si="1"/>
        <v>4.7985569662464229</v>
      </c>
    </row>
    <row r="135" spans="1:4" x14ac:dyDescent="0.2">
      <c r="A135" t="str">
        <f t="shared" si="2"/>
        <v>SD021</v>
      </c>
      <c r="B135" t="s">
        <v>141</v>
      </c>
      <c r="C135" s="4">
        <f t="shared" si="0"/>
        <v>3.9030566024444191</v>
      </c>
      <c r="D135" s="5">
        <f t="shared" si="1"/>
        <v>4.7985569662464229</v>
      </c>
    </row>
    <row r="136" spans="1:4" x14ac:dyDescent="0.2">
      <c r="A136" t="str">
        <f t="shared" si="2"/>
        <v>SD026</v>
      </c>
      <c r="B136" t="s">
        <v>142</v>
      </c>
      <c r="C136" s="4">
        <f t="shared" si="0"/>
        <v>6.503189950187342</v>
      </c>
      <c r="D136" s="5">
        <f t="shared" si="1"/>
        <v>4.7985569662464229</v>
      </c>
    </row>
    <row r="137" spans="1:4" x14ac:dyDescent="0.2">
      <c r="A137" t="str">
        <f t="shared" si="2"/>
        <v>SD035</v>
      </c>
      <c r="B137" t="s">
        <v>143</v>
      </c>
      <c r="C137" s="4">
        <f t="shared" si="0"/>
        <v>4.3842492344345292</v>
      </c>
      <c r="D137" s="5">
        <f t="shared" si="1"/>
        <v>4.7985569662464229</v>
      </c>
    </row>
    <row r="138" spans="1:4" x14ac:dyDescent="0.2">
      <c r="A138" t="str">
        <f t="shared" si="2"/>
        <v>SD037</v>
      </c>
      <c r="B138" t="s">
        <v>144</v>
      </c>
      <c r="C138" s="4">
        <f t="shared" si="0"/>
        <v>2.3668074505701551</v>
      </c>
      <c r="D138" s="5">
        <f t="shared" si="1"/>
        <v>4.7985569662464229</v>
      </c>
    </row>
    <row r="139" spans="1:4" x14ac:dyDescent="0.2">
      <c r="A139" t="str">
        <f t="shared" si="2"/>
        <v>SD039</v>
      </c>
      <c r="B139" t="s">
        <v>145</v>
      </c>
      <c r="C139" s="4">
        <f t="shared" si="0"/>
        <v>2.7900492087707032</v>
      </c>
      <c r="D139" s="5">
        <f t="shared" si="1"/>
        <v>4.7985569662464229</v>
      </c>
    </row>
    <row r="140" spans="1:4" x14ac:dyDescent="0.2">
      <c r="A140" t="str">
        <f t="shared" si="2"/>
        <v>SD040</v>
      </c>
      <c r="B140" t="s">
        <v>146</v>
      </c>
      <c r="C140" s="4">
        <f t="shared" si="0"/>
        <v>3.0990691983118936</v>
      </c>
      <c r="D140" s="5">
        <f t="shared" si="1"/>
        <v>4.7985569662464229</v>
      </c>
    </row>
    <row r="141" spans="1:4" x14ac:dyDescent="0.2">
      <c r="A141" t="str">
        <f t="shared" si="2"/>
        <v>SDA01</v>
      </c>
      <c r="B141" t="s">
        <v>147</v>
      </c>
      <c r="C141" s="4">
        <f t="shared" si="0"/>
        <v>5.0580472695843506</v>
      </c>
      <c r="D141" s="5">
        <f t="shared" si="1"/>
        <v>4.7985569662464229</v>
      </c>
    </row>
    <row r="142" spans="1:4" x14ac:dyDescent="0.2">
      <c r="A142" t="str">
        <f t="shared" si="2"/>
        <v>SDA02</v>
      </c>
      <c r="B142" t="s">
        <v>148</v>
      </c>
      <c r="C142" s="4">
        <f t="shared" si="0"/>
        <v>3.7081182954799896</v>
      </c>
      <c r="D142" s="5">
        <f t="shared" si="1"/>
        <v>4.7985569662464229</v>
      </c>
    </row>
    <row r="143" spans="1:4" x14ac:dyDescent="0.2">
      <c r="A143" t="str">
        <f t="shared" si="2"/>
        <v>SF999</v>
      </c>
      <c r="B143" t="s">
        <v>149</v>
      </c>
      <c r="C143" s="4">
        <f t="shared" si="0"/>
        <v>5.4240854013010367</v>
      </c>
      <c r="D143" s="5">
        <f t="shared" si="1"/>
        <v>4.7985569662464229</v>
      </c>
    </row>
    <row r="144" spans="1:4" x14ac:dyDescent="0.2">
      <c r="A144" t="str">
        <f t="shared" si="2"/>
        <v>SG999</v>
      </c>
      <c r="B144" t="s">
        <v>150</v>
      </c>
      <c r="C144" s="4">
        <f t="shared" si="0"/>
        <v>4.8643168151150684</v>
      </c>
      <c r="D144" s="5">
        <f t="shared" si="1"/>
        <v>4.7985569662464229</v>
      </c>
    </row>
    <row r="145" spans="1:4" x14ac:dyDescent="0.2">
      <c r="A145" t="str">
        <f t="shared" si="2"/>
        <v>SH999</v>
      </c>
      <c r="B145" t="s">
        <v>151</v>
      </c>
      <c r="C145" s="4">
        <f t="shared" si="0"/>
        <v>4.8938090972401174</v>
      </c>
      <c r="D145" s="5">
        <f t="shared" si="1"/>
        <v>4.7985569662464229</v>
      </c>
    </row>
    <row r="146" spans="1:4" x14ac:dyDescent="0.2">
      <c r="A146" t="str">
        <f t="shared" si="2"/>
        <v>SL999</v>
      </c>
      <c r="B146" t="s">
        <v>152</v>
      </c>
      <c r="C146" s="4">
        <f t="shared" si="0"/>
        <v>4.7092391879864044</v>
      </c>
      <c r="D146" s="5">
        <f t="shared" si="1"/>
        <v>4.7985569662464229</v>
      </c>
    </row>
    <row r="147" spans="1:4" x14ac:dyDescent="0.2">
      <c r="A147" t="str">
        <f t="shared" si="2"/>
        <v>SN999</v>
      </c>
      <c r="B147" t="s">
        <v>153</v>
      </c>
      <c r="C147" s="4">
        <f t="shared" si="0"/>
        <v>4.44624491207251</v>
      </c>
      <c r="D147" s="5">
        <f t="shared" si="1"/>
        <v>4.7985569662464229</v>
      </c>
    </row>
    <row r="148" spans="1:4" x14ac:dyDescent="0.2">
      <c r="A148" t="str">
        <f t="shared" si="2"/>
        <v>SR999</v>
      </c>
      <c r="B148" t="s">
        <v>154</v>
      </c>
      <c r="C148" s="4">
        <f t="shared" si="0"/>
        <v>3.6597179282971992</v>
      </c>
      <c r="D148" s="5">
        <f t="shared" si="1"/>
        <v>4.7985569662464229</v>
      </c>
    </row>
    <row r="149" spans="1:4" x14ac:dyDescent="0.2">
      <c r="A149" t="str">
        <f t="shared" si="2"/>
        <v>SS999</v>
      </c>
      <c r="B149" t="s">
        <v>155</v>
      </c>
      <c r="C149" s="4">
        <f t="shared" si="0"/>
        <v>4.2391202182073791</v>
      </c>
      <c r="D149" s="5">
        <f t="shared" si="1"/>
        <v>4.7985569662464229</v>
      </c>
    </row>
    <row r="150" spans="1:4" x14ac:dyDescent="0.2">
      <c r="A150" t="str">
        <f t="shared" si="2"/>
        <v>ST999</v>
      </c>
      <c r="B150" t="s">
        <v>156</v>
      </c>
      <c r="C150" s="4">
        <f t="shared" si="0"/>
        <v>4.8104008638202007</v>
      </c>
      <c r="D150" s="5">
        <f t="shared" si="1"/>
        <v>4.7985569662464229</v>
      </c>
    </row>
    <row r="151" spans="1:4" x14ac:dyDescent="0.2">
      <c r="A151" t="str">
        <f t="shared" si="2"/>
        <v>SV999</v>
      </c>
      <c r="B151" t="s">
        <v>157</v>
      </c>
      <c r="C151" s="4">
        <f t="shared" si="0"/>
        <v>5.7001898484436397</v>
      </c>
      <c r="D151" s="5">
        <f t="shared" si="1"/>
        <v>4.7985569662464229</v>
      </c>
    </row>
    <row r="152" spans="1:4" x14ac:dyDescent="0.2">
      <c r="A152" t="str">
        <f t="shared" si="2"/>
        <v>SW999</v>
      </c>
      <c r="B152" t="s">
        <v>158</v>
      </c>
      <c r="C152" s="4">
        <f t="shared" si="0"/>
        <v>5.0531438000463433</v>
      </c>
      <c r="D152" s="5">
        <f t="shared" si="1"/>
        <v>4.7985569662464229</v>
      </c>
    </row>
    <row r="153" spans="1:4" x14ac:dyDescent="0.2">
      <c r="A153" t="str">
        <f t="shared" si="2"/>
        <v>SY999</v>
      </c>
      <c r="B153" t="s">
        <v>159</v>
      </c>
      <c r="C153" s="4">
        <f t="shared" si="0"/>
        <v>4.4173954436652902</v>
      </c>
      <c r="D153" s="5">
        <f t="shared" si="1"/>
        <v>4.7985569662464229</v>
      </c>
    </row>
    <row r="154" spans="1:4" x14ac:dyDescent="0.2">
      <c r="A154" t="str">
        <f t="shared" si="2"/>
        <v>SZ999</v>
      </c>
      <c r="B154" t="s">
        <v>160</v>
      </c>
      <c r="C154" s="4">
        <f>VLOOKUP($A154,chartdata,9,FALSE)</f>
        <v>4.0356007973249879</v>
      </c>
      <c r="D154" s="5">
        <f t="shared" si="1"/>
        <v>4.7985569662464229</v>
      </c>
    </row>
    <row r="155" spans="1:4" x14ac:dyDescent="0.2">
      <c r="A155" s="13" t="s">
        <v>0</v>
      </c>
      <c r="C155" s="4"/>
      <c r="D155" s="5"/>
    </row>
    <row r="156" spans="1:4" x14ac:dyDescent="0.2">
      <c r="A156" t="str">
        <f>RIGHT(B156,5)</f>
        <v>SA999</v>
      </c>
      <c r="B156" t="s">
        <v>221</v>
      </c>
      <c r="C156" s="4">
        <f t="shared" ref="C156:C177" si="3">VLOOKUP($A156,chartdata,10,FALSE)</f>
        <v>5.2724224117504095</v>
      </c>
      <c r="D156" s="5">
        <f>VLOOKUP($A$178,chartdata,10,FALSE)</f>
        <v>4.7616988730562424</v>
      </c>
    </row>
    <row r="157" spans="1:4" x14ac:dyDescent="0.2">
      <c r="A157" t="str">
        <f t="shared" ref="A157:A177" si="4">RIGHT(B157,5)</f>
        <v>SB999</v>
      </c>
      <c r="B157" t="s">
        <v>200</v>
      </c>
      <c r="C157" s="4">
        <f t="shared" si="3"/>
        <v>4.3594901962931702</v>
      </c>
      <c r="D157" s="5">
        <f t="shared" ref="D157:D177" si="5">VLOOKUP($A$178,chartdata,10,FALSE)</f>
        <v>4.7616988730562424</v>
      </c>
    </row>
    <row r="158" spans="1:4" x14ac:dyDescent="0.2">
      <c r="A158" t="str">
        <f t="shared" si="4"/>
        <v>SD021</v>
      </c>
      <c r="B158" t="s">
        <v>201</v>
      </c>
      <c r="C158" s="4">
        <f t="shared" si="3"/>
        <v>3.9004553694723971</v>
      </c>
      <c r="D158" s="5">
        <f t="shared" si="5"/>
        <v>4.7616988730562424</v>
      </c>
    </row>
    <row r="159" spans="1:4" x14ac:dyDescent="0.2">
      <c r="A159" t="str">
        <f t="shared" si="4"/>
        <v>SD026</v>
      </c>
      <c r="B159" t="s">
        <v>202</v>
      </c>
      <c r="C159" s="4">
        <f t="shared" si="3"/>
        <v>6.0566754186786982</v>
      </c>
      <c r="D159" s="5">
        <f t="shared" si="5"/>
        <v>4.7616988730562424</v>
      </c>
    </row>
    <row r="160" spans="1:4" x14ac:dyDescent="0.2">
      <c r="A160" t="str">
        <f t="shared" si="4"/>
        <v>SD035</v>
      </c>
      <c r="B160" t="s">
        <v>203</v>
      </c>
      <c r="C160" s="4">
        <f t="shared" si="3"/>
        <v>4.8059788301394377</v>
      </c>
      <c r="D160" s="5">
        <f t="shared" si="5"/>
        <v>4.7616988730562424</v>
      </c>
    </row>
    <row r="161" spans="1:4" x14ac:dyDescent="0.2">
      <c r="A161" t="str">
        <f t="shared" si="4"/>
        <v>SD037</v>
      </c>
      <c r="B161" t="s">
        <v>204</v>
      </c>
      <c r="C161" s="4">
        <f t="shared" si="3"/>
        <v>2.3943421755798853</v>
      </c>
      <c r="D161" s="5">
        <f t="shared" si="5"/>
        <v>4.7616988730562424</v>
      </c>
    </row>
    <row r="162" spans="1:4" x14ac:dyDescent="0.2">
      <c r="A162" t="str">
        <f t="shared" si="4"/>
        <v>SD039</v>
      </c>
      <c r="B162" t="s">
        <v>205</v>
      </c>
      <c r="C162" s="4">
        <f t="shared" si="3"/>
        <v>2.9526414407562269</v>
      </c>
      <c r="D162" s="5">
        <f t="shared" si="5"/>
        <v>4.7616988730562424</v>
      </c>
    </row>
    <row r="163" spans="1:4" x14ac:dyDescent="0.2">
      <c r="A163" t="str">
        <f t="shared" si="4"/>
        <v>SD040</v>
      </c>
      <c r="B163" t="s">
        <v>206</v>
      </c>
      <c r="C163" s="4">
        <f t="shared" si="3"/>
        <v>3.0332005317559729</v>
      </c>
      <c r="D163" s="5">
        <f t="shared" si="5"/>
        <v>4.7616988730562424</v>
      </c>
    </row>
    <row r="164" spans="1:4" x14ac:dyDescent="0.2">
      <c r="A164" t="str">
        <f t="shared" si="4"/>
        <v>SDA01</v>
      </c>
      <c r="B164" t="s">
        <v>207</v>
      </c>
      <c r="C164" s="4">
        <f t="shared" si="3"/>
        <v>6.133538391706332</v>
      </c>
      <c r="D164" s="5">
        <f t="shared" si="5"/>
        <v>4.7616988730562424</v>
      </c>
    </row>
    <row r="165" spans="1:4" x14ac:dyDescent="0.2">
      <c r="A165" t="str">
        <f t="shared" si="4"/>
        <v>SDA02</v>
      </c>
      <c r="B165" t="s">
        <v>208</v>
      </c>
      <c r="C165" s="4">
        <f t="shared" si="3"/>
        <v>3.383724919305791</v>
      </c>
      <c r="D165" s="5">
        <f t="shared" si="5"/>
        <v>4.7616988730562424</v>
      </c>
    </row>
    <row r="166" spans="1:4" x14ac:dyDescent="0.2">
      <c r="A166" t="str">
        <f t="shared" si="4"/>
        <v>SF999</v>
      </c>
      <c r="B166" t="s">
        <v>209</v>
      </c>
      <c r="C166" s="4">
        <f t="shared" si="3"/>
        <v>4.7948985500793908</v>
      </c>
      <c r="D166" s="5">
        <f t="shared" si="5"/>
        <v>4.7616988730562424</v>
      </c>
    </row>
    <row r="167" spans="1:4" x14ac:dyDescent="0.2">
      <c r="A167" t="str">
        <f t="shared" si="4"/>
        <v>SG999</v>
      </c>
      <c r="B167" t="s">
        <v>210</v>
      </c>
      <c r="C167" s="4">
        <f t="shared" si="3"/>
        <v>4.9179843687925455</v>
      </c>
      <c r="D167" s="5">
        <f t="shared" si="5"/>
        <v>4.7616988730562424</v>
      </c>
    </row>
    <row r="168" spans="1:4" x14ac:dyDescent="0.2">
      <c r="A168" t="str">
        <f t="shared" si="4"/>
        <v>SH999</v>
      </c>
      <c r="B168" t="s">
        <v>211</v>
      </c>
      <c r="C168" s="4">
        <f t="shared" si="3"/>
        <v>4.8221000181983706</v>
      </c>
      <c r="D168" s="5">
        <f t="shared" si="5"/>
        <v>4.7616988730562424</v>
      </c>
    </row>
    <row r="169" spans="1:4" x14ac:dyDescent="0.2">
      <c r="A169" t="str">
        <f t="shared" si="4"/>
        <v>SL999</v>
      </c>
      <c r="B169" t="s">
        <v>212</v>
      </c>
      <c r="C169" s="4">
        <f t="shared" si="3"/>
        <v>4.6790546885090745</v>
      </c>
      <c r="D169" s="5">
        <f t="shared" si="5"/>
        <v>4.7616988730562424</v>
      </c>
    </row>
    <row r="170" spans="1:4" x14ac:dyDescent="0.2">
      <c r="A170" t="str">
        <f t="shared" si="4"/>
        <v>SN999</v>
      </c>
      <c r="B170" t="s">
        <v>213</v>
      </c>
      <c r="C170" s="4">
        <f t="shared" si="3"/>
        <v>4.6327960829265917</v>
      </c>
      <c r="D170" s="5">
        <f t="shared" si="5"/>
        <v>4.7616988730562424</v>
      </c>
    </row>
    <row r="171" spans="1:4" x14ac:dyDescent="0.2">
      <c r="A171" t="str">
        <f t="shared" si="4"/>
        <v>SR999</v>
      </c>
      <c r="B171" t="s">
        <v>214</v>
      </c>
      <c r="C171" s="4">
        <f t="shared" si="3"/>
        <v>3.8841397905369854</v>
      </c>
      <c r="D171" s="5">
        <f t="shared" si="5"/>
        <v>4.7616988730562424</v>
      </c>
    </row>
    <row r="172" spans="1:4" x14ac:dyDescent="0.2">
      <c r="A172" t="str">
        <f t="shared" si="4"/>
        <v>SS999</v>
      </c>
      <c r="B172" t="s">
        <v>215</v>
      </c>
      <c r="C172" s="4">
        <f t="shared" si="3"/>
        <v>4.402485683240533</v>
      </c>
      <c r="D172" s="5">
        <f t="shared" si="5"/>
        <v>4.7616988730562424</v>
      </c>
    </row>
    <row r="173" spans="1:4" x14ac:dyDescent="0.2">
      <c r="A173" t="str">
        <f t="shared" si="4"/>
        <v>ST999</v>
      </c>
      <c r="B173" t="s">
        <v>216</v>
      </c>
      <c r="C173" s="4">
        <f t="shared" si="3"/>
        <v>4.6777952394349569</v>
      </c>
      <c r="D173" s="5">
        <f t="shared" si="5"/>
        <v>4.7616988730562424</v>
      </c>
    </row>
    <row r="174" spans="1:4" x14ac:dyDescent="0.2">
      <c r="A174" t="str">
        <f t="shared" si="4"/>
        <v>SV999</v>
      </c>
      <c r="B174" t="s">
        <v>217</v>
      </c>
      <c r="C174" s="4">
        <f t="shared" si="3"/>
        <v>5.1751537990987808</v>
      </c>
      <c r="D174" s="5">
        <f t="shared" si="5"/>
        <v>4.7616988730562424</v>
      </c>
    </row>
    <row r="175" spans="1:4" x14ac:dyDescent="0.2">
      <c r="A175" t="str">
        <f t="shared" si="4"/>
        <v>SW999</v>
      </c>
      <c r="B175" t="s">
        <v>218</v>
      </c>
      <c r="C175" s="4">
        <f t="shared" si="3"/>
        <v>5.6809641931813886</v>
      </c>
      <c r="D175" s="5">
        <f t="shared" si="5"/>
        <v>4.7616988730562424</v>
      </c>
    </row>
    <row r="176" spans="1:4" x14ac:dyDescent="0.2">
      <c r="A176" t="str">
        <f t="shared" si="4"/>
        <v>SY999</v>
      </c>
      <c r="B176" t="s">
        <v>219</v>
      </c>
      <c r="C176" s="4">
        <f t="shared" si="3"/>
        <v>4.5432990408007985</v>
      </c>
      <c r="D176" s="5">
        <f t="shared" si="5"/>
        <v>4.7616988730562424</v>
      </c>
    </row>
    <row r="177" spans="1:4" x14ac:dyDescent="0.2">
      <c r="A177" t="str">
        <f t="shared" si="4"/>
        <v>SZ999</v>
      </c>
      <c r="B177" t="s">
        <v>220</v>
      </c>
      <c r="C177" s="4">
        <f t="shared" si="3"/>
        <v>4.7901807061318022</v>
      </c>
      <c r="D177" s="5">
        <f t="shared" si="5"/>
        <v>4.7616988730562424</v>
      </c>
    </row>
    <row r="178" spans="1:4" x14ac:dyDescent="0.2">
      <c r="A178" t="s">
        <v>0</v>
      </c>
    </row>
    <row r="179" spans="1:4" x14ac:dyDescent="0.2">
      <c r="A179" t="str">
        <f>RIGHT(B179,5)</f>
        <v>SA999</v>
      </c>
      <c r="B179" t="s">
        <v>245</v>
      </c>
      <c r="C179" s="17">
        <f>VLOOKUP(A179,'Board Data'!$B$62:$L$84,11,FALSE)</f>
        <v>5.0698104173744669</v>
      </c>
      <c r="D179" s="18">
        <f>VLOOKUP($A$178,'Board Data'!$B$84:$L$84,11,FALSE)</f>
        <v>5.0372398192389545</v>
      </c>
    </row>
    <row r="180" spans="1:4" x14ac:dyDescent="0.2">
      <c r="A180" t="str">
        <f t="shared" ref="A180:A200" si="6">RIGHT(B180,5)</f>
        <v>SB999</v>
      </c>
      <c r="B180" t="s">
        <v>224</v>
      </c>
      <c r="C180" s="17">
        <f>VLOOKUP(A180,'Board Data'!$B$62:$L$84,11,FALSE)</f>
        <v>4.7072752466468355</v>
      </c>
      <c r="D180" s="18">
        <f>VLOOKUP($A$178,'Board Data'!$B$84:$L$84,11,FALSE)</f>
        <v>5.0372398192389545</v>
      </c>
    </row>
    <row r="181" spans="1:4" x14ac:dyDescent="0.2">
      <c r="A181" t="str">
        <f t="shared" si="6"/>
        <v>SD021</v>
      </c>
      <c r="B181" t="s">
        <v>225</v>
      </c>
      <c r="C181" s="17">
        <f>VLOOKUP(A181,'Board Data'!$B$62:$L$84,11,FALSE)</f>
        <v>3.9598507414479447</v>
      </c>
      <c r="D181" s="18">
        <f>VLOOKUP($A$178,'Board Data'!$B$84:$L$84,11,FALSE)</f>
        <v>5.0372398192389545</v>
      </c>
    </row>
    <row r="182" spans="1:4" x14ac:dyDescent="0.2">
      <c r="A182" t="str">
        <f t="shared" si="6"/>
        <v>SD026</v>
      </c>
      <c r="B182" t="s">
        <v>226</v>
      </c>
      <c r="C182" s="17">
        <f>VLOOKUP(A182,'Board Data'!$B$62:$L$84,11,FALSE)</f>
        <v>7.178701329268744</v>
      </c>
      <c r="D182" s="18">
        <f>VLOOKUP($A$178,'Board Data'!$B$84:$L$84,11,FALSE)</f>
        <v>5.0372398192389545</v>
      </c>
    </row>
    <row r="183" spans="1:4" x14ac:dyDescent="0.2">
      <c r="A183" t="str">
        <f t="shared" si="6"/>
        <v>SD035</v>
      </c>
      <c r="B183" t="s">
        <v>227</v>
      </c>
      <c r="C183" s="17">
        <f>VLOOKUP(A183,'Board Data'!$B$62:$L$84,11,FALSE)</f>
        <v>5.2307037131529999</v>
      </c>
      <c r="D183" s="18">
        <f>VLOOKUP($A$178,'Board Data'!$B$84:$L$84,11,FALSE)</f>
        <v>5.0372398192389545</v>
      </c>
    </row>
    <row r="184" spans="1:4" x14ac:dyDescent="0.2">
      <c r="A184" t="str">
        <f t="shared" si="6"/>
        <v>SD037</v>
      </c>
      <c r="B184" t="s">
        <v>228</v>
      </c>
      <c r="C184" s="17">
        <f>VLOOKUP(A184,'Board Data'!$B$62:$L$84,11,FALSE)</f>
        <v>2.4274550910215731</v>
      </c>
      <c r="D184" s="18">
        <f>VLOOKUP($A$178,'Board Data'!$B$84:$L$84,11,FALSE)</f>
        <v>5.0372398192389545</v>
      </c>
    </row>
    <row r="185" spans="1:4" x14ac:dyDescent="0.2">
      <c r="A185" t="str">
        <f t="shared" si="6"/>
        <v>SD039</v>
      </c>
      <c r="B185" t="s">
        <v>229</v>
      </c>
      <c r="C185" s="17">
        <f>VLOOKUP(A185,'Board Data'!$B$62:$L$84,11,FALSE)</f>
        <v>3.0388317507782303</v>
      </c>
      <c r="D185" s="18">
        <f>VLOOKUP($A$178,'Board Data'!$B$84:$L$84,11,FALSE)</f>
        <v>5.0372398192389545</v>
      </c>
    </row>
    <row r="186" spans="1:4" x14ac:dyDescent="0.2">
      <c r="A186" t="str">
        <f t="shared" si="6"/>
        <v>SD040</v>
      </c>
      <c r="B186" t="s">
        <v>230</v>
      </c>
      <c r="C186" s="17">
        <f>VLOOKUP(A186,'Board Data'!$B$62:$L$84,11,FALSE)</f>
        <v>3.2196534301922544</v>
      </c>
      <c r="D186" s="18">
        <f>VLOOKUP($A$178,'Board Data'!$B$84:$L$84,11,FALSE)</f>
        <v>5.0372398192389545</v>
      </c>
    </row>
    <row r="187" spans="1:4" x14ac:dyDescent="0.2">
      <c r="A187" t="str">
        <f t="shared" si="6"/>
        <v>SDA01</v>
      </c>
      <c r="B187" t="s">
        <v>231</v>
      </c>
      <c r="C187" s="17">
        <f>VLOOKUP(A187,'Board Data'!$B$62:$L$84,11,FALSE)</f>
        <v>5.9678643090658303</v>
      </c>
      <c r="D187" s="18">
        <f>VLOOKUP($A$178,'Board Data'!$B$84:$L$84,11,FALSE)</f>
        <v>5.0372398192389545</v>
      </c>
    </row>
    <row r="188" spans="1:4" x14ac:dyDescent="0.2">
      <c r="A188" t="str">
        <f t="shared" si="6"/>
        <v>SDA02</v>
      </c>
      <c r="B188" t="s">
        <v>232</v>
      </c>
      <c r="C188" s="17">
        <f>VLOOKUP(A188,'Board Data'!$B$62:$L$84,11,FALSE)</f>
        <v>4.5106413408574149</v>
      </c>
      <c r="D188" s="18">
        <f>VLOOKUP($A$178,'Board Data'!$B$84:$L$84,11,FALSE)</f>
        <v>5.0372398192389545</v>
      </c>
    </row>
    <row r="189" spans="1:4" x14ac:dyDescent="0.2">
      <c r="A189" t="str">
        <f t="shared" si="6"/>
        <v>SF999</v>
      </c>
      <c r="B189" t="s">
        <v>233</v>
      </c>
      <c r="C189" s="17">
        <f>VLOOKUP(A189,'Board Data'!$B$62:$L$84,11,FALSE)</f>
        <v>5.3186031181708238</v>
      </c>
      <c r="D189" s="18">
        <f>VLOOKUP($A$178,'Board Data'!$B$84:$L$84,11,FALSE)</f>
        <v>5.0372398192389545</v>
      </c>
    </row>
    <row r="190" spans="1:4" x14ac:dyDescent="0.2">
      <c r="A190" t="str">
        <f t="shared" si="6"/>
        <v>SG999</v>
      </c>
      <c r="B190" t="s">
        <v>234</v>
      </c>
      <c r="C190" s="17">
        <f>VLOOKUP(A190,'Board Data'!$B$62:$L$84,11,FALSE)</f>
        <v>5.3175310826494693</v>
      </c>
      <c r="D190" s="18">
        <f>VLOOKUP($A$178,'Board Data'!$B$84:$L$84,11,FALSE)</f>
        <v>5.0372398192389545</v>
      </c>
    </row>
    <row r="191" spans="1:4" x14ac:dyDescent="0.2">
      <c r="A191" t="str">
        <f t="shared" si="6"/>
        <v>SH999</v>
      </c>
      <c r="B191" t="s">
        <v>235</v>
      </c>
      <c r="C191" s="17">
        <f>VLOOKUP(A191,'Board Data'!$B$62:$L$84,11,FALSE)</f>
        <v>4.9123628430609987</v>
      </c>
      <c r="D191" s="18">
        <f>VLOOKUP($A$178,'Board Data'!$B$84:$L$84,11,FALSE)</f>
        <v>5.0372398192389545</v>
      </c>
    </row>
    <row r="192" spans="1:4" x14ac:dyDescent="0.2">
      <c r="A192" t="str">
        <f t="shared" si="6"/>
        <v>SL999</v>
      </c>
      <c r="B192" t="s">
        <v>236</v>
      </c>
      <c r="C192" s="17">
        <f>VLOOKUP(A192,'Board Data'!$B$62:$L$84,11,FALSE)</f>
        <v>5.0451960380267513</v>
      </c>
      <c r="D192" s="18">
        <f>VLOOKUP($A$178,'Board Data'!$B$84:$L$84,11,FALSE)</f>
        <v>5.0372398192389545</v>
      </c>
    </row>
    <row r="193" spans="1:4" x14ac:dyDescent="0.2">
      <c r="A193" t="str">
        <f t="shared" si="6"/>
        <v>SN999</v>
      </c>
      <c r="B193" t="s">
        <v>237</v>
      </c>
      <c r="C193" s="17">
        <f>VLOOKUP(A193,'Board Data'!$B$62:$L$84,11,FALSE)</f>
        <v>4.6416631436345064</v>
      </c>
      <c r="D193" s="18">
        <f>VLOOKUP($A$178,'Board Data'!$B$84:$L$84,11,FALSE)</f>
        <v>5.0372398192389545</v>
      </c>
    </row>
    <row r="194" spans="1:4" x14ac:dyDescent="0.2">
      <c r="A194" t="str">
        <f t="shared" si="6"/>
        <v>SR999</v>
      </c>
      <c r="B194" t="s">
        <v>238</v>
      </c>
      <c r="C194" s="17">
        <f>VLOOKUP(A194,'Board Data'!$B$62:$L$84,11,FALSE)</f>
        <v>3.8111930001688323</v>
      </c>
      <c r="D194" s="18">
        <f>VLOOKUP($A$178,'Board Data'!$B$84:$L$84,11,FALSE)</f>
        <v>5.0372398192389545</v>
      </c>
    </row>
    <row r="195" spans="1:4" x14ac:dyDescent="0.2">
      <c r="A195" t="str">
        <f t="shared" si="6"/>
        <v>SS999</v>
      </c>
      <c r="B195" t="s">
        <v>239</v>
      </c>
      <c r="C195" s="17">
        <f>VLOOKUP(A195,'Board Data'!$B$62:$L$84,11,FALSE)</f>
        <v>4.7088874348339163</v>
      </c>
      <c r="D195" s="18">
        <f>VLOOKUP($A$178,'Board Data'!$B$84:$L$84,11,FALSE)</f>
        <v>5.0372398192389545</v>
      </c>
    </row>
    <row r="196" spans="1:4" x14ac:dyDescent="0.2">
      <c r="A196" t="str">
        <f t="shared" si="6"/>
        <v>ST999</v>
      </c>
      <c r="B196" t="s">
        <v>240</v>
      </c>
      <c r="C196" s="17">
        <f>VLOOKUP(A196,'Board Data'!$B$62:$L$84,11,FALSE)</f>
        <v>4.8393659366331869</v>
      </c>
      <c r="D196" s="18">
        <f>VLOOKUP($A$178,'Board Data'!$B$84:$L$84,11,FALSE)</f>
        <v>5.0372398192389545</v>
      </c>
    </row>
    <row r="197" spans="1:4" x14ac:dyDescent="0.2">
      <c r="A197" t="str">
        <f t="shared" si="6"/>
        <v>SV999</v>
      </c>
      <c r="B197" t="s">
        <v>241</v>
      </c>
      <c r="C197" s="17">
        <f>VLOOKUP(A197,'Board Data'!$B$62:$L$84,11,FALSE)</f>
        <v>5.1639183528390333</v>
      </c>
      <c r="D197" s="18">
        <f>VLOOKUP($A$178,'Board Data'!$B$84:$L$84,11,FALSE)</f>
        <v>5.0372398192389545</v>
      </c>
    </row>
    <row r="198" spans="1:4" x14ac:dyDescent="0.2">
      <c r="A198" t="str">
        <f t="shared" si="6"/>
        <v>SW999</v>
      </c>
      <c r="B198" t="s">
        <v>242</v>
      </c>
      <c r="C198" s="17">
        <f>VLOOKUP(A198,'Board Data'!$B$62:$L$84,11,FALSE)</f>
        <v>5.8968544119373769</v>
      </c>
      <c r="D198" s="18">
        <f>VLOOKUP($A$178,'Board Data'!$B$84:$L$84,11,FALSE)</f>
        <v>5.0372398192389545</v>
      </c>
    </row>
    <row r="199" spans="1:4" x14ac:dyDescent="0.2">
      <c r="A199" t="str">
        <f t="shared" si="6"/>
        <v>SY999</v>
      </c>
      <c r="B199" t="s">
        <v>243</v>
      </c>
      <c r="C199" s="17">
        <f>VLOOKUP(A199,'Board Data'!$B$62:$L$84,11,FALSE)</f>
        <v>5.0616222443026215</v>
      </c>
      <c r="D199" s="18">
        <f>VLOOKUP($A$178,'Board Data'!$B$84:$L$84,11,FALSE)</f>
        <v>5.0372398192389545</v>
      </c>
    </row>
    <row r="200" spans="1:4" x14ac:dyDescent="0.2">
      <c r="A200" t="str">
        <f t="shared" si="6"/>
        <v>SZ999</v>
      </c>
      <c r="B200" t="s">
        <v>244</v>
      </c>
      <c r="C200" s="17">
        <f>VLOOKUP(A200,'Board Data'!$B$62:$L$84,11,FALSE)</f>
        <v>4.562483550587392</v>
      </c>
      <c r="D200" s="18">
        <f>VLOOKUP($A$178,'Board Data'!$B$84:$L$84,11,FALSE)</f>
        <v>5.0372398192389545</v>
      </c>
    </row>
    <row r="201" spans="1:4" x14ac:dyDescent="0.2">
      <c r="A201" t="s">
        <v>0</v>
      </c>
      <c r="B201" s="13"/>
      <c r="C201" s="17"/>
    </row>
    <row r="202" spans="1:4" x14ac:dyDescent="0.2">
      <c r="A202" t="str">
        <f>RIGHT(B202,5)</f>
        <v>SA999</v>
      </c>
      <c r="B202" t="s">
        <v>246</v>
      </c>
      <c r="C202" s="17">
        <f>VLOOKUP(A202,'Board Data'!$B$62:$M$84,12,FALSE)</f>
        <v>5.0119415460295489</v>
      </c>
      <c r="D202" s="5">
        <f t="shared" ref="D202:D223" si="7">VLOOKUP($A$201,chartdata,12,FALSE)</f>
        <v>5.1613350031686513</v>
      </c>
    </row>
    <row r="203" spans="1:4" x14ac:dyDescent="0.2">
      <c r="A203" t="str">
        <f t="shared" ref="A203:A223" si="8">RIGHT(B203,5)</f>
        <v>SB999</v>
      </c>
      <c r="B203" t="s">
        <v>247</v>
      </c>
      <c r="C203" s="17">
        <f>VLOOKUP(A203,'Board Data'!$B$62:$M$84,12,FALSE)</f>
        <v>4.3587050502381679</v>
      </c>
      <c r="D203" s="5">
        <f t="shared" si="7"/>
        <v>5.1613350031686513</v>
      </c>
    </row>
    <row r="204" spans="1:4" x14ac:dyDescent="0.2">
      <c r="A204" t="str">
        <f t="shared" si="8"/>
        <v>SD021</v>
      </c>
      <c r="B204" t="s">
        <v>248</v>
      </c>
      <c r="C204" s="17">
        <f>VLOOKUP(A204,'Board Data'!$B$62:$M$84,12,FALSE)</f>
        <v>4.2485486890448776</v>
      </c>
      <c r="D204" s="5">
        <f t="shared" si="7"/>
        <v>5.1613350031686513</v>
      </c>
    </row>
    <row r="205" spans="1:4" x14ac:dyDescent="0.2">
      <c r="A205" t="str">
        <f t="shared" si="8"/>
        <v>SD026</v>
      </c>
      <c r="B205" t="s">
        <v>249</v>
      </c>
      <c r="C205" s="17">
        <f>VLOOKUP(A205,'Board Data'!$B$62:$M$84,12,FALSE)</f>
        <v>7.565895216835596</v>
      </c>
      <c r="D205" s="5">
        <f t="shared" si="7"/>
        <v>5.1613350031686513</v>
      </c>
    </row>
    <row r="206" spans="1:4" x14ac:dyDescent="0.2">
      <c r="A206" t="str">
        <f t="shared" si="8"/>
        <v>SD035</v>
      </c>
      <c r="B206" t="s">
        <v>250</v>
      </c>
      <c r="C206" s="17">
        <f>VLOOKUP(A206,'Board Data'!$B$62:$M$84,12,FALSE)</f>
        <v>5.8093498383935191</v>
      </c>
      <c r="D206" s="5">
        <f t="shared" si="7"/>
        <v>5.1613350031686513</v>
      </c>
    </row>
    <row r="207" spans="1:4" x14ac:dyDescent="0.2">
      <c r="A207" t="str">
        <f t="shared" si="8"/>
        <v>SD037</v>
      </c>
      <c r="B207" t="s">
        <v>251</v>
      </c>
      <c r="C207" s="17">
        <f>VLOOKUP(A207,'Board Data'!$B$62:$M$84,12,FALSE)</f>
        <v>2.2775156393650295</v>
      </c>
      <c r="D207" s="5">
        <f t="shared" si="7"/>
        <v>5.1613350031686513</v>
      </c>
    </row>
    <row r="208" spans="1:4" x14ac:dyDescent="0.2">
      <c r="A208" t="str">
        <f t="shared" si="8"/>
        <v>SD039</v>
      </c>
      <c r="B208" t="s">
        <v>252</v>
      </c>
      <c r="C208" s="17">
        <f>VLOOKUP(A208,'Board Data'!$B$62:$M$84,12,FALSE)</f>
        <v>3.0488624066694126</v>
      </c>
      <c r="D208" s="5">
        <f t="shared" si="7"/>
        <v>5.1613350031686513</v>
      </c>
    </row>
    <row r="209" spans="1:4" x14ac:dyDescent="0.2">
      <c r="A209" t="str">
        <f t="shared" si="8"/>
        <v>SD040</v>
      </c>
      <c r="B209" t="s">
        <v>253</v>
      </c>
      <c r="C209" s="17">
        <f>VLOOKUP(A209,'Board Data'!$B$62:$M$84,12,FALSE)</f>
        <v>3.3527880080479076</v>
      </c>
      <c r="D209" s="5">
        <f t="shared" si="7"/>
        <v>5.1613350031686513</v>
      </c>
    </row>
    <row r="210" spans="1:4" x14ac:dyDescent="0.2">
      <c r="A210" t="str">
        <f t="shared" si="8"/>
        <v>SDA01</v>
      </c>
      <c r="B210" t="s">
        <v>254</v>
      </c>
      <c r="C210" s="17">
        <f>VLOOKUP(A210,'Board Data'!$B$62:$M$84,12,FALSE)</f>
        <v>8.1407733402311759</v>
      </c>
      <c r="D210" s="5">
        <f t="shared" si="7"/>
        <v>5.1613350031686513</v>
      </c>
    </row>
    <row r="211" spans="1:4" x14ac:dyDescent="0.2">
      <c r="A211" t="str">
        <f t="shared" si="8"/>
        <v>SDA02</v>
      </c>
      <c r="B211" t="s">
        <v>255</v>
      </c>
      <c r="C211" s="17">
        <f>VLOOKUP(A211,'Board Data'!$B$62:$M$84,12,FALSE)</f>
        <v>5.0626821841644034</v>
      </c>
      <c r="D211" s="5">
        <f t="shared" si="7"/>
        <v>5.1613350031686513</v>
      </c>
    </row>
    <row r="212" spans="1:4" x14ac:dyDescent="0.2">
      <c r="A212" t="str">
        <f t="shared" si="8"/>
        <v>SF999</v>
      </c>
      <c r="B212" t="s">
        <v>256</v>
      </c>
      <c r="C212" s="17">
        <f>VLOOKUP(A212,'Board Data'!$B$62:$M$84,12,FALSE)</f>
        <v>5.115581480511878</v>
      </c>
      <c r="D212" s="5">
        <f t="shared" si="7"/>
        <v>5.1613350031686513</v>
      </c>
    </row>
    <row r="213" spans="1:4" x14ac:dyDescent="0.2">
      <c r="A213" t="str">
        <f t="shared" si="8"/>
        <v>SG999</v>
      </c>
      <c r="B213" t="s">
        <v>257</v>
      </c>
      <c r="C213" s="17">
        <f>VLOOKUP(A213,'Board Data'!$B$62:$M$84,12,FALSE)</f>
        <v>5.3925131539453153</v>
      </c>
      <c r="D213" s="5">
        <f t="shared" si="7"/>
        <v>5.1613350031686513</v>
      </c>
    </row>
    <row r="214" spans="1:4" x14ac:dyDescent="0.2">
      <c r="A214" t="str">
        <f t="shared" si="8"/>
        <v>SH999</v>
      </c>
      <c r="B214" t="s">
        <v>258</v>
      </c>
      <c r="C214" s="17">
        <f>VLOOKUP(A214,'Board Data'!$B$62:$M$84,12,FALSE)</f>
        <v>5.0894677438154297</v>
      </c>
      <c r="D214" s="5">
        <f t="shared" si="7"/>
        <v>5.1613350031686513</v>
      </c>
    </row>
    <row r="215" spans="1:4" x14ac:dyDescent="0.2">
      <c r="A215" t="str">
        <f t="shared" si="8"/>
        <v>SL999</v>
      </c>
      <c r="B215" t="s">
        <v>259</v>
      </c>
      <c r="C215" s="17">
        <f>VLOOKUP(A215,'Board Data'!$B$62:$M$84,12,FALSE)</f>
        <v>5.2035129505927289</v>
      </c>
      <c r="D215" s="5">
        <f t="shared" si="7"/>
        <v>5.1613350031686513</v>
      </c>
    </row>
    <row r="216" spans="1:4" x14ac:dyDescent="0.2">
      <c r="A216" t="str">
        <f t="shared" si="8"/>
        <v>SN999</v>
      </c>
      <c r="B216" t="s">
        <v>260</v>
      </c>
      <c r="C216" s="17">
        <f>VLOOKUP(A216,'Board Data'!$B$62:$M$84,12,FALSE)</f>
        <v>4.6237589678081834</v>
      </c>
      <c r="D216" s="5">
        <f t="shared" si="7"/>
        <v>5.1613350031686513</v>
      </c>
    </row>
    <row r="217" spans="1:4" x14ac:dyDescent="0.2">
      <c r="A217" t="str">
        <f t="shared" si="8"/>
        <v>SR999</v>
      </c>
      <c r="B217" t="s">
        <v>261</v>
      </c>
      <c r="C217" s="17">
        <f>VLOOKUP(A217,'Board Data'!$B$62:$M$84,12,FALSE)</f>
        <v>5.0991928581593893</v>
      </c>
      <c r="D217" s="5">
        <f t="shared" si="7"/>
        <v>5.1613350031686513</v>
      </c>
    </row>
    <row r="218" spans="1:4" x14ac:dyDescent="0.2">
      <c r="A218" t="str">
        <f t="shared" si="8"/>
        <v>SS999</v>
      </c>
      <c r="B218" t="s">
        <v>262</v>
      </c>
      <c r="C218" s="17">
        <f>VLOOKUP(A218,'Board Data'!$B$62:$M$84,12,FALSE)</f>
        <v>5.0188545934632369</v>
      </c>
      <c r="D218" s="5">
        <f t="shared" si="7"/>
        <v>5.1613350031686513</v>
      </c>
    </row>
    <row r="219" spans="1:4" x14ac:dyDescent="0.2">
      <c r="A219" t="str">
        <f t="shared" si="8"/>
        <v>ST999</v>
      </c>
      <c r="B219" t="s">
        <v>263</v>
      </c>
      <c r="C219" s="17">
        <f>VLOOKUP(A219,'Board Data'!$B$62:$M$84,12,FALSE)</f>
        <v>5.0355753393641729</v>
      </c>
      <c r="D219" s="5">
        <f t="shared" si="7"/>
        <v>5.1613350031686513</v>
      </c>
    </row>
    <row r="220" spans="1:4" x14ac:dyDescent="0.2">
      <c r="A220" t="str">
        <f t="shared" si="8"/>
        <v>SV999</v>
      </c>
      <c r="B220" t="s">
        <v>264</v>
      </c>
      <c r="C220" s="17">
        <f>VLOOKUP(A220,'Board Data'!$B$62:$M$84,12,FALSE)</f>
        <v>5.1023165008400664</v>
      </c>
      <c r="D220" s="5">
        <f t="shared" si="7"/>
        <v>5.1613350031686513</v>
      </c>
    </row>
    <row r="221" spans="1:4" x14ac:dyDescent="0.2">
      <c r="A221" t="str">
        <f t="shared" si="8"/>
        <v>SW999</v>
      </c>
      <c r="B221" t="s">
        <v>265</v>
      </c>
      <c r="C221" s="17">
        <f>VLOOKUP(A221,'Board Data'!$B$62:$M$84,12,FALSE)</f>
        <v>5.9296579491603403</v>
      </c>
      <c r="D221" s="5">
        <f t="shared" si="7"/>
        <v>5.1613350031686513</v>
      </c>
    </row>
    <row r="222" spans="1:4" x14ac:dyDescent="0.2">
      <c r="A222" t="str">
        <f t="shared" si="8"/>
        <v>SY999</v>
      </c>
      <c r="B222" t="s">
        <v>266</v>
      </c>
      <c r="C222" s="17">
        <f>VLOOKUP(A222,'Board Data'!$B$62:$M$84,12,FALSE)</f>
        <v>5.0815758260037178</v>
      </c>
      <c r="D222" s="5">
        <f t="shared" si="7"/>
        <v>5.1613350031686513</v>
      </c>
    </row>
    <row r="223" spans="1:4" x14ac:dyDescent="0.2">
      <c r="A223" t="str">
        <f t="shared" si="8"/>
        <v>SZ999</v>
      </c>
      <c r="B223" t="s">
        <v>267</v>
      </c>
      <c r="C223" s="17">
        <f>VLOOKUP(A223,'Board Data'!$B$62:$M$84,12,FALSE)</f>
        <v>5.2035028568207071</v>
      </c>
      <c r="D223" s="5">
        <f t="shared" si="7"/>
        <v>5.1613350031686513</v>
      </c>
    </row>
    <row r="224" spans="1:4" x14ac:dyDescent="0.2">
      <c r="A224" s="13"/>
      <c r="B224" s="21"/>
      <c r="C224" s="17"/>
    </row>
    <row r="225" spans="1:4" x14ac:dyDescent="0.2">
      <c r="A225" s="12" t="s">
        <v>18</v>
      </c>
      <c r="B225" t="s">
        <v>269</v>
      </c>
      <c r="C225" s="4">
        <v>5.1195297128527057</v>
      </c>
      <c r="D225" s="5">
        <v>5.1992674907674665</v>
      </c>
    </row>
    <row r="226" spans="1:4" x14ac:dyDescent="0.2">
      <c r="A226" s="12" t="s">
        <v>19</v>
      </c>
      <c r="B226" t="s">
        <v>270</v>
      </c>
      <c r="C226" s="4">
        <v>4.8564067750671835</v>
      </c>
      <c r="D226" s="5">
        <v>5.1992674907674665</v>
      </c>
    </row>
    <row r="227" spans="1:4" x14ac:dyDescent="0.2">
      <c r="A227" s="12" t="s">
        <v>21</v>
      </c>
      <c r="B227" t="s">
        <v>271</v>
      </c>
      <c r="C227" s="4">
        <v>4.2996432200732624</v>
      </c>
      <c r="D227" s="5">
        <v>5.1992674907674665</v>
      </c>
    </row>
    <row r="228" spans="1:4" x14ac:dyDescent="0.2">
      <c r="A228" s="12" t="s">
        <v>22</v>
      </c>
      <c r="B228" t="s">
        <v>272</v>
      </c>
      <c r="C228" s="4">
        <v>7.5812314001128325</v>
      </c>
      <c r="D228" s="5">
        <v>5.1992674907674665</v>
      </c>
    </row>
    <row r="229" spans="1:4" x14ac:dyDescent="0.2">
      <c r="A229" s="12" t="s">
        <v>23</v>
      </c>
      <c r="B229" t="s">
        <v>273</v>
      </c>
      <c r="C229" s="4">
        <v>7.3087275642564355</v>
      </c>
      <c r="D229" s="5">
        <v>5.1992674907674665</v>
      </c>
    </row>
    <row r="230" spans="1:4" x14ac:dyDescent="0.2">
      <c r="A230" s="12" t="s">
        <v>24</v>
      </c>
      <c r="B230" t="s">
        <v>274</v>
      </c>
      <c r="C230" s="4">
        <v>2.5284010085731796</v>
      </c>
      <c r="D230" s="5">
        <v>5.1992674907674665</v>
      </c>
    </row>
    <row r="231" spans="1:4" x14ac:dyDescent="0.2">
      <c r="A231" s="12" t="s">
        <v>25</v>
      </c>
      <c r="B231" t="s">
        <v>275</v>
      </c>
      <c r="C231" s="4">
        <v>2.4094197557507706</v>
      </c>
      <c r="D231" s="5">
        <v>5.1992674907674665</v>
      </c>
    </row>
    <row r="232" spans="1:4" x14ac:dyDescent="0.2">
      <c r="A232" s="12" t="s">
        <v>26</v>
      </c>
      <c r="B232" t="s">
        <v>276</v>
      </c>
      <c r="C232" s="4">
        <v>3.7785054307317414</v>
      </c>
      <c r="D232" s="5">
        <v>5.1992674907674665</v>
      </c>
    </row>
    <row r="233" spans="1:4" x14ac:dyDescent="0.2">
      <c r="A233" s="12" t="s">
        <v>27</v>
      </c>
      <c r="B233" t="s">
        <v>277</v>
      </c>
      <c r="C233" s="4">
        <v>8.348963841902636</v>
      </c>
      <c r="D233" s="5">
        <v>5.1992674907674665</v>
      </c>
    </row>
    <row r="234" spans="1:4" x14ac:dyDescent="0.2">
      <c r="A234" s="12" t="s">
        <v>28</v>
      </c>
      <c r="B234" t="s">
        <v>278</v>
      </c>
      <c r="C234" s="4">
        <v>4.6916035613284057</v>
      </c>
      <c r="D234" s="5">
        <v>5.1992674907674665</v>
      </c>
    </row>
    <row r="235" spans="1:4" x14ac:dyDescent="0.2">
      <c r="A235" s="12" t="s">
        <v>29</v>
      </c>
      <c r="B235" t="s">
        <v>279</v>
      </c>
      <c r="C235" s="4">
        <v>5.1140246674206367</v>
      </c>
      <c r="D235" s="5">
        <v>5.1992674907674665</v>
      </c>
    </row>
    <row r="236" spans="1:4" x14ac:dyDescent="0.2">
      <c r="A236" s="12" t="s">
        <v>30</v>
      </c>
      <c r="B236" t="s">
        <v>280</v>
      </c>
      <c r="C236" s="4">
        <v>5.4879174272702826</v>
      </c>
      <c r="D236" s="5">
        <v>5.1992674907674665</v>
      </c>
    </row>
    <row r="237" spans="1:4" x14ac:dyDescent="0.2">
      <c r="A237" s="12" t="s">
        <v>31</v>
      </c>
      <c r="B237" t="s">
        <v>281</v>
      </c>
      <c r="C237" s="4">
        <v>5.0788144650380458</v>
      </c>
      <c r="D237" s="5">
        <v>5.1992674907674665</v>
      </c>
    </row>
    <row r="238" spans="1:4" x14ac:dyDescent="0.2">
      <c r="A238" s="12" t="s">
        <v>32</v>
      </c>
      <c r="B238" t="s">
        <v>282</v>
      </c>
      <c r="C238" s="4">
        <v>5.3250764282918412</v>
      </c>
      <c r="D238" s="5">
        <v>5.1992674907674665</v>
      </c>
    </row>
    <row r="239" spans="1:4" x14ac:dyDescent="0.2">
      <c r="A239" s="12" t="s">
        <v>33</v>
      </c>
      <c r="B239" t="s">
        <v>283</v>
      </c>
      <c r="C239" s="4">
        <v>4.7762374042640632</v>
      </c>
      <c r="D239" s="5">
        <v>5.1992674907674665</v>
      </c>
    </row>
    <row r="240" spans="1:4" x14ac:dyDescent="0.2">
      <c r="A240" s="12" t="s">
        <v>34</v>
      </c>
      <c r="B240" t="s">
        <v>284</v>
      </c>
      <c r="C240" s="4">
        <v>5.0334352818886501</v>
      </c>
      <c r="D240" s="5">
        <v>5.1992674907674665</v>
      </c>
    </row>
    <row r="241" spans="1:8" x14ac:dyDescent="0.2">
      <c r="A241" s="12" t="s">
        <v>35</v>
      </c>
      <c r="B241" t="s">
        <v>285</v>
      </c>
      <c r="C241" s="4">
        <v>4.9669367690308182</v>
      </c>
      <c r="D241" s="5">
        <v>5.1992674907674665</v>
      </c>
    </row>
    <row r="242" spans="1:8" x14ac:dyDescent="0.2">
      <c r="A242" s="12" t="s">
        <v>36</v>
      </c>
      <c r="B242" t="s">
        <v>286</v>
      </c>
      <c r="C242" s="4">
        <v>4.7976332694876538</v>
      </c>
      <c r="D242" s="5">
        <v>5.1992674907674665</v>
      </c>
    </row>
    <row r="243" spans="1:8" x14ac:dyDescent="0.2">
      <c r="A243" s="12" t="s">
        <v>37</v>
      </c>
      <c r="B243" t="s">
        <v>287</v>
      </c>
      <c r="C243" s="4">
        <v>5.1123178451709164</v>
      </c>
      <c r="D243" s="5">
        <v>5.1992674907674665</v>
      </c>
    </row>
    <row r="244" spans="1:8" x14ac:dyDescent="0.2">
      <c r="A244" s="12" t="s">
        <v>38</v>
      </c>
      <c r="B244" t="s">
        <v>288</v>
      </c>
      <c r="C244" s="4">
        <v>5.653030473389669</v>
      </c>
      <c r="D244" s="5">
        <v>5.1992674907674665</v>
      </c>
    </row>
    <row r="245" spans="1:8" x14ac:dyDescent="0.2">
      <c r="A245" s="12" t="s">
        <v>39</v>
      </c>
      <c r="B245" t="s">
        <v>289</v>
      </c>
      <c r="C245" s="4">
        <v>5.0703971189256576</v>
      </c>
      <c r="D245" s="5">
        <v>5.1992674907674665</v>
      </c>
    </row>
    <row r="246" spans="1:8" x14ac:dyDescent="0.2">
      <c r="A246" s="12" t="s">
        <v>40</v>
      </c>
      <c r="B246" t="s">
        <v>290</v>
      </c>
      <c r="C246" s="4">
        <v>4.5089703223246751</v>
      </c>
      <c r="D246" s="5">
        <v>5.1992674907674665</v>
      </c>
    </row>
    <row r="248" spans="1:8" x14ac:dyDescent="0.2">
      <c r="B248" t="s">
        <v>297</v>
      </c>
      <c r="C248" s="22">
        <v>5.3384725838590397</v>
      </c>
      <c r="D248" s="30">
        <v>5.3931537177475297</v>
      </c>
      <c r="G248" s="22">
        <v>5.3384725838590397</v>
      </c>
      <c r="H248" t="s">
        <v>3</v>
      </c>
    </row>
    <row r="249" spans="1:8" x14ac:dyDescent="0.2">
      <c r="B249" t="s">
        <v>298</v>
      </c>
      <c r="C249" s="22">
        <v>5.2345759316852503</v>
      </c>
      <c r="D249" s="30">
        <v>5.3931537177475297</v>
      </c>
      <c r="G249" s="22">
        <v>5.2345759316852503</v>
      </c>
      <c r="H249" t="s">
        <v>4</v>
      </c>
    </row>
    <row r="250" spans="1:8" x14ac:dyDescent="0.2">
      <c r="B250" t="s">
        <v>299</v>
      </c>
      <c r="C250" s="22">
        <v>4.1513853066270885</v>
      </c>
      <c r="D250" s="30">
        <v>5.3931537177475297</v>
      </c>
      <c r="G250" s="22">
        <v>4.1611630619560396</v>
      </c>
      <c r="H250" t="s">
        <v>48</v>
      </c>
    </row>
    <row r="251" spans="1:8" x14ac:dyDescent="0.2">
      <c r="B251" t="s">
        <v>300</v>
      </c>
      <c r="C251" s="4">
        <v>7.6721544128764627</v>
      </c>
      <c r="D251" s="30">
        <v>5.3931537177475297</v>
      </c>
      <c r="G251" s="22">
        <v>7.6324207745305301</v>
      </c>
      <c r="H251" s="13" t="s">
        <v>44</v>
      </c>
    </row>
    <row r="252" spans="1:8" x14ac:dyDescent="0.2">
      <c r="B252" t="s">
        <v>301</v>
      </c>
      <c r="C252" s="22">
        <v>8.163955565085022</v>
      </c>
      <c r="D252" s="30">
        <v>5.3931537177475297</v>
      </c>
      <c r="G252" s="22">
        <v>8.1659687222501791</v>
      </c>
      <c r="H252" s="13" t="s">
        <v>43</v>
      </c>
    </row>
    <row r="253" spans="1:8" x14ac:dyDescent="0.2">
      <c r="B253" t="s">
        <v>302</v>
      </c>
      <c r="C253" s="22">
        <v>2.5658581737613937</v>
      </c>
      <c r="D253" s="30">
        <v>5.3931537177475297</v>
      </c>
      <c r="G253" s="22">
        <v>2.5560990641177899</v>
      </c>
      <c r="H253" s="13" t="s">
        <v>45</v>
      </c>
    </row>
    <row r="254" spans="1:8" x14ac:dyDescent="0.2">
      <c r="B254" t="s">
        <v>303</v>
      </c>
      <c r="C254" s="22">
        <v>3.0215302366535335</v>
      </c>
      <c r="D254" s="30">
        <v>5.3931537177475297</v>
      </c>
      <c r="G254" s="22">
        <v>3.0027434061380802</v>
      </c>
      <c r="H254" s="13" t="s">
        <v>46</v>
      </c>
    </row>
    <row r="255" spans="1:8" x14ac:dyDescent="0.2">
      <c r="B255" t="s">
        <v>304</v>
      </c>
      <c r="C255" s="22">
        <v>3.7710957613639615</v>
      </c>
      <c r="D255" s="30">
        <v>5.3931537177475297</v>
      </c>
      <c r="G255" s="22">
        <v>3.7745299238582102</v>
      </c>
      <c r="H255" s="13" t="s">
        <v>47</v>
      </c>
    </row>
    <row r="256" spans="1:8" x14ac:dyDescent="0.2">
      <c r="B256" t="s">
        <v>305</v>
      </c>
      <c r="C256" s="22">
        <v>8.504644839948158</v>
      </c>
      <c r="D256" s="30">
        <v>5.3931537177475297</v>
      </c>
      <c r="G256" s="22">
        <v>8.5158881262798491</v>
      </c>
      <c r="H256" s="13" t="s">
        <v>42</v>
      </c>
    </row>
    <row r="257" spans="2:8" x14ac:dyDescent="0.2">
      <c r="B257" t="s">
        <v>306</v>
      </c>
      <c r="C257" s="22">
        <v>5.0654663065728007</v>
      </c>
      <c r="D257" s="30">
        <v>5.3931537177475297</v>
      </c>
      <c r="G257" s="22">
        <v>5.0664982176177098</v>
      </c>
      <c r="H257" t="s">
        <v>16</v>
      </c>
    </row>
    <row r="258" spans="2:8" x14ac:dyDescent="0.2">
      <c r="B258" t="s">
        <v>307</v>
      </c>
      <c r="C258" s="22">
        <v>5.7608157335761581</v>
      </c>
      <c r="D258" s="30">
        <v>5.3931537177475297</v>
      </c>
      <c r="G258" s="22">
        <v>5.7587749608772896</v>
      </c>
      <c r="H258" t="s">
        <v>5</v>
      </c>
    </row>
    <row r="259" spans="2:8" x14ac:dyDescent="0.2">
      <c r="B259" t="s">
        <v>308</v>
      </c>
      <c r="C259" s="22">
        <v>5.5142874201912004</v>
      </c>
      <c r="D259" s="30">
        <v>5.3931537177475297</v>
      </c>
      <c r="G259" s="22">
        <v>5.5172797847386503</v>
      </c>
      <c r="H259" t="s">
        <v>50</v>
      </c>
    </row>
    <row r="260" spans="2:8" x14ac:dyDescent="0.2">
      <c r="B260" t="s">
        <v>309</v>
      </c>
      <c r="C260" s="22">
        <v>5.1938608260667731</v>
      </c>
      <c r="D260" s="30">
        <v>5.3931537177475297</v>
      </c>
      <c r="G260" s="22">
        <v>5.1949814973793096</v>
      </c>
      <c r="H260" t="s">
        <v>9</v>
      </c>
    </row>
    <row r="261" spans="2:8" x14ac:dyDescent="0.2">
      <c r="B261" t="s">
        <v>310</v>
      </c>
      <c r="C261" s="22">
        <v>5.6457657155383911</v>
      </c>
      <c r="D261" s="30">
        <v>5.3931537177475297</v>
      </c>
      <c r="G261" s="22">
        <v>5.6509482229296601</v>
      </c>
      <c r="H261" t="s">
        <v>10</v>
      </c>
    </row>
    <row r="262" spans="2:8" x14ac:dyDescent="0.2">
      <c r="B262" t="s">
        <v>311</v>
      </c>
      <c r="C262" s="22">
        <v>5.1347388526537419</v>
      </c>
      <c r="D262" s="30">
        <v>5.3931537177475297</v>
      </c>
      <c r="G262" s="22">
        <v>5.1294382445232198</v>
      </c>
      <c r="H262" t="s">
        <v>7</v>
      </c>
    </row>
    <row r="263" spans="2:8" x14ac:dyDescent="0.2">
      <c r="B263" t="s">
        <v>312</v>
      </c>
      <c r="C263" s="22">
        <v>4.9300256552161263</v>
      </c>
      <c r="D263" s="30">
        <v>5.3931537177475297</v>
      </c>
      <c r="G263" s="22">
        <v>4.93681816116497</v>
      </c>
      <c r="H263" t="s">
        <v>12</v>
      </c>
    </row>
    <row r="264" spans="2:8" x14ac:dyDescent="0.2">
      <c r="B264" t="s">
        <v>313</v>
      </c>
      <c r="C264" s="22">
        <v>5.1496456829237891</v>
      </c>
      <c r="D264" s="30">
        <v>5.3931537177475297</v>
      </c>
      <c r="G264" s="22">
        <v>5.1559047441990797</v>
      </c>
      <c r="H264" t="s">
        <v>11</v>
      </c>
    </row>
    <row r="265" spans="2:8" x14ac:dyDescent="0.2">
      <c r="B265" t="s">
        <v>314</v>
      </c>
      <c r="C265" s="22">
        <v>5.027032493600637</v>
      </c>
      <c r="D265" s="30">
        <v>5.3931537177475297</v>
      </c>
      <c r="G265" s="22">
        <v>5.0325974474133801</v>
      </c>
      <c r="H265" t="s">
        <v>14</v>
      </c>
    </row>
    <row r="266" spans="2:8" x14ac:dyDescent="0.2">
      <c r="B266" t="s">
        <v>315</v>
      </c>
      <c r="C266" s="22">
        <v>5.5418361860414471</v>
      </c>
      <c r="D266" s="30">
        <v>5.3931537177475297</v>
      </c>
      <c r="G266" s="22">
        <v>5.54497824624044</v>
      </c>
      <c r="H266" t="s">
        <v>6</v>
      </c>
    </row>
    <row r="267" spans="2:8" x14ac:dyDescent="0.2">
      <c r="B267" t="s">
        <v>316</v>
      </c>
      <c r="C267" s="22">
        <v>5.5255570597955295</v>
      </c>
      <c r="D267" s="30">
        <v>5.3931537177475297</v>
      </c>
      <c r="G267" s="22">
        <v>5.5243582976112302</v>
      </c>
      <c r="H267" t="s">
        <v>15</v>
      </c>
    </row>
    <row r="268" spans="2:8" x14ac:dyDescent="0.2">
      <c r="B268" t="s">
        <v>317</v>
      </c>
      <c r="C268" s="22">
        <v>4.9212089871118971</v>
      </c>
      <c r="D268" s="30">
        <v>5.3931537177475297</v>
      </c>
      <c r="G268" s="22">
        <v>4.9276789096991198</v>
      </c>
      <c r="H268" t="s">
        <v>41</v>
      </c>
    </row>
    <row r="269" spans="2:8" x14ac:dyDescent="0.2">
      <c r="B269" t="s">
        <v>318</v>
      </c>
      <c r="C269" s="22">
        <v>3.9179503000777585</v>
      </c>
      <c r="D269" s="30">
        <v>5.3931537177475297</v>
      </c>
      <c r="G269" s="22">
        <v>3.9145872293921</v>
      </c>
      <c r="H269" t="s">
        <v>13</v>
      </c>
    </row>
    <row r="270" spans="2:8" x14ac:dyDescent="0.2">
      <c r="C270" s="22"/>
      <c r="D270" s="30"/>
      <c r="G270" s="22"/>
    </row>
    <row r="271" spans="2:8" x14ac:dyDescent="0.2">
      <c r="B271" s="12" t="s">
        <v>329</v>
      </c>
      <c r="C271" s="10">
        <v>5.3489157131981671</v>
      </c>
      <c r="D271" s="30">
        <v>5.3851735581591926</v>
      </c>
      <c r="G271" s="30"/>
    </row>
    <row r="272" spans="2:8" x14ac:dyDescent="0.2">
      <c r="B272" s="12" t="s">
        <v>330</v>
      </c>
      <c r="C272" s="10">
        <v>5.2779604440454033</v>
      </c>
      <c r="D272" s="30">
        <v>5.3851735581591926</v>
      </c>
      <c r="H272" s="14"/>
    </row>
    <row r="273" spans="2:8" x14ac:dyDescent="0.2">
      <c r="B273" s="12" t="s">
        <v>331</v>
      </c>
      <c r="C273" s="10">
        <v>4.4700127244015553</v>
      </c>
      <c r="D273" s="30">
        <v>5.3851735581591926</v>
      </c>
      <c r="H273" s="15"/>
    </row>
    <row r="274" spans="2:8" x14ac:dyDescent="0.2">
      <c r="B274" s="33" t="s">
        <v>332</v>
      </c>
      <c r="C274" s="10">
        <v>7.8039484837279502</v>
      </c>
      <c r="D274" s="30">
        <v>5.3851735581591926</v>
      </c>
    </row>
    <row r="275" spans="2:8" x14ac:dyDescent="0.2">
      <c r="B275" s="33" t="s">
        <v>333</v>
      </c>
      <c r="C275" s="10">
        <v>8.5764846177889247</v>
      </c>
      <c r="D275" s="30">
        <v>5.3851735581591926</v>
      </c>
    </row>
    <row r="276" spans="2:8" x14ac:dyDescent="0.2">
      <c r="B276" s="33" t="s">
        <v>334</v>
      </c>
      <c r="C276" s="10">
        <v>1.7008202261564711</v>
      </c>
      <c r="D276" s="30">
        <v>5.3851735581591926</v>
      </c>
    </row>
    <row r="277" spans="2:8" x14ac:dyDescent="0.2">
      <c r="B277" s="33" t="s">
        <v>335</v>
      </c>
      <c r="C277" s="10">
        <v>3.6520632680116445</v>
      </c>
      <c r="D277" s="30">
        <v>5.3851735581591926</v>
      </c>
    </row>
    <row r="278" spans="2:8" x14ac:dyDescent="0.2">
      <c r="B278" s="33" t="s">
        <v>336</v>
      </c>
      <c r="C278" s="10">
        <v>3.7334094341424549</v>
      </c>
      <c r="D278" s="30">
        <v>5.3851735581591926</v>
      </c>
    </row>
    <row r="279" spans="2:8" x14ac:dyDescent="0.2">
      <c r="B279" s="33" t="s">
        <v>337</v>
      </c>
      <c r="C279" s="10">
        <v>8.3396240441230489</v>
      </c>
      <c r="D279" s="30">
        <v>5.3851735581591926</v>
      </c>
    </row>
    <row r="280" spans="2:8" x14ac:dyDescent="0.2">
      <c r="B280" s="12" t="s">
        <v>338</v>
      </c>
      <c r="C280" s="10">
        <v>5.0275544148374918</v>
      </c>
      <c r="D280" s="30">
        <v>5.3851735581591926</v>
      </c>
    </row>
    <row r="281" spans="2:8" x14ac:dyDescent="0.2">
      <c r="B281" s="12" t="s">
        <v>339</v>
      </c>
      <c r="C281" s="10">
        <v>5.5079396342413975</v>
      </c>
      <c r="D281" s="30">
        <v>5.3851735581591926</v>
      </c>
    </row>
    <row r="282" spans="2:8" x14ac:dyDescent="0.2">
      <c r="B282" s="12" t="s">
        <v>340</v>
      </c>
      <c r="C282" s="10">
        <v>5.5210885079392602</v>
      </c>
      <c r="D282" s="30">
        <v>5.3851735581591926</v>
      </c>
    </row>
    <row r="283" spans="2:8" x14ac:dyDescent="0.2">
      <c r="B283" s="12" t="s">
        <v>341</v>
      </c>
      <c r="C283" s="10">
        <v>5.226369895406684</v>
      </c>
      <c r="D283" s="30">
        <v>5.3851735581591926</v>
      </c>
    </row>
    <row r="284" spans="2:8" x14ac:dyDescent="0.2">
      <c r="B284" s="12" t="s">
        <v>342</v>
      </c>
      <c r="C284" s="10">
        <v>5.8652115058067125</v>
      </c>
      <c r="D284" s="30">
        <v>5.3851735581591926</v>
      </c>
    </row>
    <row r="285" spans="2:8" x14ac:dyDescent="0.2">
      <c r="B285" s="12" t="s">
        <v>343</v>
      </c>
      <c r="C285" s="10">
        <v>4.5300794592447149</v>
      </c>
      <c r="D285" s="30">
        <v>5.3851735581591926</v>
      </c>
    </row>
    <row r="286" spans="2:8" x14ac:dyDescent="0.2">
      <c r="B286" s="12" t="s">
        <v>344</v>
      </c>
      <c r="C286" s="10">
        <v>4.6170220205777257</v>
      </c>
      <c r="D286" s="30">
        <v>5.3851735581591926</v>
      </c>
    </row>
    <row r="287" spans="2:8" x14ac:dyDescent="0.2">
      <c r="B287" s="12" t="s">
        <v>345</v>
      </c>
      <c r="C287" s="10">
        <v>5.0686351276788395</v>
      </c>
      <c r="D287" s="30">
        <v>5.3851735581591926</v>
      </c>
    </row>
    <row r="288" spans="2:8" x14ac:dyDescent="0.2">
      <c r="B288" s="12" t="s">
        <v>346</v>
      </c>
      <c r="C288" s="10">
        <v>5.3999147014902649</v>
      </c>
      <c r="D288" s="30">
        <v>5.3851735581591926</v>
      </c>
    </row>
    <row r="289" spans="2:4" x14ac:dyDescent="0.2">
      <c r="B289" s="12" t="s">
        <v>347</v>
      </c>
      <c r="C289" s="10">
        <v>5.8759326241962864</v>
      </c>
      <c r="D289" s="30">
        <v>5.3851735581591926</v>
      </c>
    </row>
    <row r="290" spans="2:4" x14ac:dyDescent="0.2">
      <c r="B290" s="12" t="s">
        <v>348</v>
      </c>
      <c r="C290" s="10">
        <v>5.5270561291143174</v>
      </c>
      <c r="D290" s="30">
        <v>5.3851735581591926</v>
      </c>
    </row>
    <row r="291" spans="2:4" x14ac:dyDescent="0.2">
      <c r="B291" s="12" t="s">
        <v>349</v>
      </c>
      <c r="C291" s="10">
        <v>5.1961482445558387</v>
      </c>
      <c r="D291" s="30">
        <v>5.3851735581591926</v>
      </c>
    </row>
    <row r="292" spans="2:4" x14ac:dyDescent="0.2">
      <c r="B292" s="12" t="s">
        <v>350</v>
      </c>
      <c r="C292" s="10">
        <v>4.2861939599372718</v>
      </c>
      <c r="D292" s="30">
        <v>5.3851735581591926</v>
      </c>
    </row>
  </sheetData>
  <phoneticPr fontId="5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0F1F2051CFED4CAA8DE57B7134833A" ma:contentTypeVersion="7" ma:contentTypeDescription="Create a new document." ma:contentTypeScope="" ma:versionID="2c1b143925a7d5be2e2e9c4a68e0b890">
  <xsd:schema xmlns:xsd="http://www.w3.org/2001/XMLSchema" xmlns:xs="http://www.w3.org/2001/XMLSchema" xmlns:p="http://schemas.microsoft.com/office/2006/metadata/properties" xmlns:ns3="122a20ce-4f0e-49cd-9327-c7d60ff4d759" targetNamespace="http://schemas.microsoft.com/office/2006/metadata/properties" ma:root="true" ma:fieldsID="c9fcfbe43e908e2f9a0d888b2836e0bf" ns3:_="">
    <xsd:import namespace="122a20ce-4f0e-49cd-9327-c7d60ff4d7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2a20ce-4f0e-49cd-9327-c7d60ff4d7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1ED0D4-7398-497B-90EF-48C6BE34C2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2a20ce-4f0e-49cd-9327-c7d60ff4d7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429A5B-18C4-4CFE-97E6-3057FCF3174E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122a20ce-4f0e-49cd-9327-c7d60ff4d759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92EAFB3-1167-4FDB-B8A6-2F41E45CF1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Welcome</vt:lpstr>
      <vt:lpstr>NHS Board</vt:lpstr>
      <vt:lpstr>NHS Board Chart</vt:lpstr>
      <vt:lpstr>Board Data</vt:lpstr>
      <vt:lpstr>Chart Data</vt:lpstr>
      <vt:lpstr>chart</vt:lpstr>
      <vt:lpstr>chartdata</vt:lpstr>
      <vt:lpstr>rates</vt:lpstr>
      <vt:lpstr>Year</vt:lpstr>
    </vt:vector>
  </TitlesOfParts>
  <Company>CSA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Scotth</dc:creator>
  <cp:lastModifiedBy>benjat01</cp:lastModifiedBy>
  <cp:lastPrinted>2019-11-20T15:36:49Z</cp:lastPrinted>
  <dcterms:created xsi:type="dcterms:W3CDTF">2004-02-10T09:59:46Z</dcterms:created>
  <dcterms:modified xsi:type="dcterms:W3CDTF">2019-11-22T12:18:10Z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0x010100F20F1F2051CFED4CAA8DE57B7134833A</vt:lpwstr>
  </property>
</Properties>
</file>